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 2021 m\"/>
    </mc:Choice>
  </mc:AlternateContent>
  <bookViews>
    <workbookView xWindow="0" yWindow="0" windowWidth="20490" windowHeight="7155" firstSheet="9" activeTab="11"/>
  </bookViews>
  <sheets>
    <sheet name="F2 suv." sheetId="11" r:id="rId1"/>
    <sheet name="F2 SB suv." sheetId="10" r:id="rId2"/>
    <sheet name="F2 SB 9211" sheetId="6" r:id="rId3"/>
    <sheet name="F2 SB 1 4 4 28" sheetId="8" r:id="rId4"/>
    <sheet name="F2 SB 9611" sheetId="9" r:id="rId5"/>
    <sheet name="F2 ML" sheetId="1" r:id="rId6"/>
    <sheet name="F2 ML (COVID)" sheetId="2" r:id="rId7"/>
    <sheet name="F2 S" sheetId="5" r:id="rId8"/>
    <sheet name="Pažyma apie pajamas" sheetId="14" r:id="rId9"/>
    <sheet name="F S7" sheetId="15" r:id="rId10"/>
    <sheet name="9 priedas" sheetId="21" r:id="rId11"/>
    <sheet name="9 priedo pažyma" sheetId="16" r:id="rId12"/>
    <sheet name="Sukauptų FS pažyma" sheetId="23" r:id="rId13"/>
    <sheet name="Gautų FS pažyma" sheetId="12" r:id="rId14"/>
    <sheet name="Gautų FS pažyma šalt." sheetId="13" r:id="rId15"/>
    <sheet name="Kontingentai" sheetId="19" r:id="rId16"/>
  </sheets>
  <calcPr calcId="152511"/>
</workbook>
</file>

<file path=xl/calcChain.xml><?xml version="1.0" encoding="utf-8"?>
<calcChain xmlns="http://schemas.openxmlformats.org/spreadsheetml/2006/main">
  <c r="H27" i="23" l="1"/>
  <c r="H21" i="23"/>
  <c r="H25" i="12" l="1"/>
  <c r="H23" i="12"/>
  <c r="H20" i="12"/>
  <c r="H18" i="12"/>
  <c r="H23" i="13"/>
  <c r="H20" i="13"/>
  <c r="H18" i="13"/>
  <c r="K82" i="21"/>
  <c r="K81" i="21" s="1"/>
  <c r="J82" i="21"/>
  <c r="J81" i="21" s="1"/>
  <c r="I82" i="21"/>
  <c r="I81" i="21" s="1"/>
  <c r="K75" i="21"/>
  <c r="K74" i="21" s="1"/>
  <c r="J75" i="21"/>
  <c r="I75" i="21"/>
  <c r="I74" i="21" s="1"/>
  <c r="J74" i="21"/>
  <c r="K69" i="21"/>
  <c r="J69" i="21"/>
  <c r="I69" i="21"/>
  <c r="K66" i="21"/>
  <c r="J66" i="21"/>
  <c r="J65" i="21" s="1"/>
  <c r="I66" i="21"/>
  <c r="I65" i="21" s="1"/>
  <c r="K65" i="21"/>
  <c r="K59" i="21"/>
  <c r="J59" i="21"/>
  <c r="I59" i="21"/>
  <c r="K54" i="21"/>
  <c r="J54" i="21"/>
  <c r="I54" i="21"/>
  <c r="K51" i="21"/>
  <c r="J51" i="21"/>
  <c r="I51" i="21"/>
  <c r="K48" i="21"/>
  <c r="K47" i="21" s="1"/>
  <c r="J48" i="21"/>
  <c r="I48" i="21"/>
  <c r="I47" i="21" s="1"/>
  <c r="J47" i="21"/>
  <c r="K43" i="21"/>
  <c r="K42" i="21" s="1"/>
  <c r="J43" i="21"/>
  <c r="J42" i="21" s="1"/>
  <c r="I43" i="21"/>
  <c r="I42" i="21" s="1"/>
  <c r="K39" i="21"/>
  <c r="J39" i="21"/>
  <c r="I39" i="21"/>
  <c r="K37" i="21"/>
  <c r="J37" i="21"/>
  <c r="I37" i="21"/>
  <c r="K32" i="21"/>
  <c r="K31" i="21" s="1"/>
  <c r="J32" i="21"/>
  <c r="J31" i="21" s="1"/>
  <c r="J30" i="21" s="1"/>
  <c r="J90" i="21" s="1"/>
  <c r="I32" i="21"/>
  <c r="I31" i="21" s="1"/>
  <c r="I30" i="21" s="1"/>
  <c r="I90" i="21" s="1"/>
  <c r="J24" i="14"/>
  <c r="L24" i="14" s="1"/>
  <c r="H24" i="14"/>
  <c r="J22" i="14"/>
  <c r="L22" i="14" s="1"/>
  <c r="H22" i="14"/>
  <c r="F27" i="14"/>
  <c r="E27" i="14"/>
  <c r="N26" i="14"/>
  <c r="N25" i="14"/>
  <c r="N23" i="14"/>
  <c r="K30" i="21" l="1"/>
  <c r="K90" i="21" s="1"/>
  <c r="N24" i="14"/>
  <c r="L27" i="14"/>
  <c r="H27" i="14"/>
  <c r="N22" i="14"/>
  <c r="N29" i="14" s="1"/>
  <c r="J27" i="14"/>
  <c r="L357" i="11" l="1"/>
  <c r="L356" i="11" s="1"/>
  <c r="K357" i="11"/>
  <c r="J357" i="11"/>
  <c r="J356" i="11" s="1"/>
  <c r="I357" i="11"/>
  <c r="I356" i="11" s="1"/>
  <c r="K356" i="11"/>
  <c r="L354" i="11"/>
  <c r="L353" i="11" s="1"/>
  <c r="K354" i="11"/>
  <c r="J354" i="11"/>
  <c r="J353" i="11" s="1"/>
  <c r="I354" i="11"/>
  <c r="I353" i="11" s="1"/>
  <c r="K353" i="11"/>
  <c r="L351" i="11"/>
  <c r="L350" i="11" s="1"/>
  <c r="K351" i="11"/>
  <c r="J351" i="11"/>
  <c r="J350" i="11" s="1"/>
  <c r="I351" i="11"/>
  <c r="I350" i="11" s="1"/>
  <c r="K350" i="11"/>
  <c r="L347" i="11"/>
  <c r="L346" i="11" s="1"/>
  <c r="K347" i="11"/>
  <c r="J347" i="11"/>
  <c r="J346" i="11" s="1"/>
  <c r="I347" i="11"/>
  <c r="I346" i="11" s="1"/>
  <c r="K346" i="11"/>
  <c r="L343" i="11"/>
  <c r="L342" i="11" s="1"/>
  <c r="K343" i="11"/>
  <c r="J343" i="11"/>
  <c r="J342" i="11" s="1"/>
  <c r="I343" i="11"/>
  <c r="I342" i="11" s="1"/>
  <c r="K342" i="11"/>
  <c r="L339" i="11"/>
  <c r="L338" i="11" s="1"/>
  <c r="K339" i="11"/>
  <c r="J339" i="11"/>
  <c r="J338" i="11" s="1"/>
  <c r="I339" i="11"/>
  <c r="I338" i="11" s="1"/>
  <c r="K338" i="11"/>
  <c r="L335" i="11"/>
  <c r="K335" i="11"/>
  <c r="J335" i="11"/>
  <c r="I335" i="11"/>
  <c r="L332" i="11"/>
  <c r="K332" i="11"/>
  <c r="J332" i="11"/>
  <c r="I332" i="11"/>
  <c r="L330" i="11"/>
  <c r="L329" i="11" s="1"/>
  <c r="K330" i="11"/>
  <c r="J330" i="11"/>
  <c r="J329" i="11" s="1"/>
  <c r="I330" i="11"/>
  <c r="I329" i="11" s="1"/>
  <c r="K329" i="11"/>
  <c r="K328" i="11" s="1"/>
  <c r="L325" i="11"/>
  <c r="K325" i="11"/>
  <c r="K324" i="11" s="1"/>
  <c r="J325" i="11"/>
  <c r="I325" i="11"/>
  <c r="L324" i="11"/>
  <c r="J324" i="11"/>
  <c r="I324" i="11"/>
  <c r="L322" i="11"/>
  <c r="K322" i="11"/>
  <c r="K321" i="11" s="1"/>
  <c r="J322" i="11"/>
  <c r="I322" i="11"/>
  <c r="L321" i="11"/>
  <c r="J321" i="11"/>
  <c r="I321" i="11"/>
  <c r="L319" i="11"/>
  <c r="K319" i="11"/>
  <c r="K318" i="11" s="1"/>
  <c r="J319" i="11"/>
  <c r="I319" i="11"/>
  <c r="L318" i="11"/>
  <c r="J318" i="11"/>
  <c r="I318" i="11"/>
  <c r="L315" i="11"/>
  <c r="K315" i="11"/>
  <c r="K314" i="11" s="1"/>
  <c r="J315" i="11"/>
  <c r="I315" i="11"/>
  <c r="L314" i="11"/>
  <c r="J314" i="11"/>
  <c r="I314" i="11"/>
  <c r="L311" i="11"/>
  <c r="K311" i="11"/>
  <c r="K310" i="11" s="1"/>
  <c r="J311" i="11"/>
  <c r="I311" i="11"/>
  <c r="L310" i="11"/>
  <c r="J310" i="11"/>
  <c r="I310" i="11"/>
  <c r="L307" i="11"/>
  <c r="K307" i="11"/>
  <c r="K306" i="11" s="1"/>
  <c r="J307" i="11"/>
  <c r="I307" i="11"/>
  <c r="L306" i="11"/>
  <c r="J306" i="11"/>
  <c r="I306" i="11"/>
  <c r="L303" i="11"/>
  <c r="K303" i="11"/>
  <c r="J303" i="11"/>
  <c r="I303" i="11"/>
  <c r="L300" i="11"/>
  <c r="K300" i="11"/>
  <c r="J300" i="11"/>
  <c r="I300" i="11"/>
  <c r="I297" i="11" s="1"/>
  <c r="I296" i="11" s="1"/>
  <c r="L298" i="11"/>
  <c r="L297" i="11" s="1"/>
  <c r="L296" i="11" s="1"/>
  <c r="K298" i="11"/>
  <c r="K297" i="11" s="1"/>
  <c r="J298" i="11"/>
  <c r="I298" i="11"/>
  <c r="J297" i="11"/>
  <c r="J296" i="11" s="1"/>
  <c r="L292" i="11"/>
  <c r="L291" i="11" s="1"/>
  <c r="K292" i="11"/>
  <c r="K291" i="11" s="1"/>
  <c r="J292" i="11"/>
  <c r="I292" i="11"/>
  <c r="J291" i="11"/>
  <c r="I291" i="11"/>
  <c r="L289" i="11"/>
  <c r="L288" i="11" s="1"/>
  <c r="K289" i="11"/>
  <c r="K288" i="11" s="1"/>
  <c r="J289" i="11"/>
  <c r="I289" i="11"/>
  <c r="J288" i="11"/>
  <c r="I288" i="11"/>
  <c r="L286" i="11"/>
  <c r="L285" i="11" s="1"/>
  <c r="K286" i="11"/>
  <c r="K285" i="11" s="1"/>
  <c r="J286" i="11"/>
  <c r="I286" i="11"/>
  <c r="J285" i="11"/>
  <c r="I285" i="11"/>
  <c r="L282" i="11"/>
  <c r="L281" i="11" s="1"/>
  <c r="K282" i="11"/>
  <c r="K281" i="11" s="1"/>
  <c r="J282" i="11"/>
  <c r="I282" i="11"/>
  <c r="J281" i="11"/>
  <c r="I281" i="11"/>
  <c r="L278" i="11"/>
  <c r="L277" i="11" s="1"/>
  <c r="K278" i="11"/>
  <c r="K277" i="11" s="1"/>
  <c r="J278" i="11"/>
  <c r="I278" i="11"/>
  <c r="J277" i="11"/>
  <c r="I277" i="11"/>
  <c r="L274" i="11"/>
  <c r="L273" i="11" s="1"/>
  <c r="K274" i="11"/>
  <c r="K273" i="11" s="1"/>
  <c r="J274" i="11"/>
  <c r="I274" i="11"/>
  <c r="J273" i="11"/>
  <c r="I273" i="11"/>
  <c r="L270" i="11"/>
  <c r="K270" i="11"/>
  <c r="J270" i="11"/>
  <c r="I270" i="11"/>
  <c r="L267" i="11"/>
  <c r="K267" i="11"/>
  <c r="J267" i="11"/>
  <c r="I267" i="11"/>
  <c r="L265" i="11"/>
  <c r="L264" i="11" s="1"/>
  <c r="K265" i="11"/>
  <c r="K264" i="11" s="1"/>
  <c r="K263" i="11" s="1"/>
  <c r="J265" i="11"/>
  <c r="I265" i="11"/>
  <c r="J264" i="11"/>
  <c r="I264" i="11"/>
  <c r="I263" i="11" s="1"/>
  <c r="J263" i="11"/>
  <c r="L260" i="11"/>
  <c r="K260" i="11"/>
  <c r="J260" i="11"/>
  <c r="I260" i="11"/>
  <c r="I259" i="11" s="1"/>
  <c r="L259" i="11"/>
  <c r="K259" i="11"/>
  <c r="J259" i="11"/>
  <c r="L257" i="11"/>
  <c r="K257" i="11"/>
  <c r="J257" i="11"/>
  <c r="I257" i="11"/>
  <c r="I256" i="11" s="1"/>
  <c r="L256" i="11"/>
  <c r="K256" i="11"/>
  <c r="J256" i="11"/>
  <c r="L254" i="11"/>
  <c r="K254" i="11"/>
  <c r="J254" i="11"/>
  <c r="I254" i="11"/>
  <c r="I253" i="11" s="1"/>
  <c r="L253" i="11"/>
  <c r="K253" i="11"/>
  <c r="J253" i="11"/>
  <c r="L250" i="11"/>
  <c r="K250" i="11"/>
  <c r="J250" i="11"/>
  <c r="I250" i="11"/>
  <c r="I249" i="11" s="1"/>
  <c r="L249" i="11"/>
  <c r="K249" i="11"/>
  <c r="J249" i="11"/>
  <c r="L246" i="11"/>
  <c r="K246" i="11"/>
  <c r="J246" i="11"/>
  <c r="J245" i="11" s="1"/>
  <c r="I246" i="11"/>
  <c r="I245" i="11" s="1"/>
  <c r="L245" i="11"/>
  <c r="K245" i="11"/>
  <c r="L242" i="11"/>
  <c r="K242" i="11"/>
  <c r="J242" i="11"/>
  <c r="J241" i="11" s="1"/>
  <c r="J231" i="11" s="1"/>
  <c r="J230" i="11" s="1"/>
  <c r="I242" i="11"/>
  <c r="I241" i="11" s="1"/>
  <c r="L241" i="11"/>
  <c r="K241" i="11"/>
  <c r="L238" i="11"/>
  <c r="K238" i="11"/>
  <c r="J238" i="11"/>
  <c r="I238" i="11"/>
  <c r="L235" i="11"/>
  <c r="K235" i="11"/>
  <c r="J235" i="11"/>
  <c r="I235" i="11"/>
  <c r="L233" i="11"/>
  <c r="K233" i="11"/>
  <c r="J233" i="11"/>
  <c r="I233" i="11"/>
  <c r="I232" i="11" s="1"/>
  <c r="L232" i="11"/>
  <c r="L231" i="11" s="1"/>
  <c r="K232" i="11"/>
  <c r="K231" i="11" s="1"/>
  <c r="J232" i="11"/>
  <c r="L226" i="11"/>
  <c r="K226" i="11"/>
  <c r="J226" i="11"/>
  <c r="J225" i="11" s="1"/>
  <c r="J224" i="11" s="1"/>
  <c r="I226" i="11"/>
  <c r="I225" i="11" s="1"/>
  <c r="I224" i="11" s="1"/>
  <c r="L225" i="11"/>
  <c r="L224" i="11" s="1"/>
  <c r="K225" i="11"/>
  <c r="K224" i="11" s="1"/>
  <c r="L222" i="11"/>
  <c r="L221" i="11" s="1"/>
  <c r="L220" i="11" s="1"/>
  <c r="K222" i="11"/>
  <c r="K221" i="11" s="1"/>
  <c r="K220" i="11" s="1"/>
  <c r="J222" i="11"/>
  <c r="J221" i="11" s="1"/>
  <c r="J220" i="11" s="1"/>
  <c r="I222" i="11"/>
  <c r="I221" i="11"/>
  <c r="I220" i="11" s="1"/>
  <c r="L213" i="11"/>
  <c r="K213" i="11"/>
  <c r="J213" i="11"/>
  <c r="I213" i="11"/>
  <c r="I212" i="11" s="1"/>
  <c r="L212" i="11"/>
  <c r="K212" i="11"/>
  <c r="J212" i="11"/>
  <c r="L210" i="11"/>
  <c r="K210" i="11"/>
  <c r="J210" i="11"/>
  <c r="I210" i="11"/>
  <c r="I209" i="11" s="1"/>
  <c r="I208" i="11" s="1"/>
  <c r="L209" i="11"/>
  <c r="L208" i="11" s="1"/>
  <c r="K209" i="11"/>
  <c r="K208" i="11" s="1"/>
  <c r="J209" i="11"/>
  <c r="J208" i="11" s="1"/>
  <c r="L203" i="11"/>
  <c r="L202" i="11" s="1"/>
  <c r="L201" i="11" s="1"/>
  <c r="K203" i="11"/>
  <c r="K202" i="11" s="1"/>
  <c r="K201" i="11" s="1"/>
  <c r="J203" i="11"/>
  <c r="J202" i="11" s="1"/>
  <c r="J201" i="11" s="1"/>
  <c r="I203" i="11"/>
  <c r="I202" i="11"/>
  <c r="I201" i="11" s="1"/>
  <c r="L199" i="11"/>
  <c r="K199" i="11"/>
  <c r="J199" i="11"/>
  <c r="I199" i="11"/>
  <c r="I198" i="11" s="1"/>
  <c r="L198" i="11"/>
  <c r="K198" i="11"/>
  <c r="J198" i="11"/>
  <c r="L194" i="11"/>
  <c r="K194" i="11"/>
  <c r="J194" i="11"/>
  <c r="I194" i="11"/>
  <c r="I193" i="11" s="1"/>
  <c r="L193" i="11"/>
  <c r="K193" i="11"/>
  <c r="J193" i="11"/>
  <c r="P188" i="11"/>
  <c r="O188" i="11"/>
  <c r="N188" i="11"/>
  <c r="M188" i="11"/>
  <c r="L188" i="11"/>
  <c r="L187" i="11" s="1"/>
  <c r="K188" i="11"/>
  <c r="K187" i="11" s="1"/>
  <c r="J188" i="11"/>
  <c r="I188" i="11"/>
  <c r="J187" i="11"/>
  <c r="I187" i="11"/>
  <c r="L183" i="11"/>
  <c r="L182" i="11" s="1"/>
  <c r="K183" i="11"/>
  <c r="K182" i="11" s="1"/>
  <c r="J183" i="11"/>
  <c r="J182" i="11" s="1"/>
  <c r="I183" i="11"/>
  <c r="I182" i="11"/>
  <c r="L180" i="11"/>
  <c r="L179" i="11" s="1"/>
  <c r="L178" i="11" s="1"/>
  <c r="L177" i="11" s="1"/>
  <c r="K180" i="11"/>
  <c r="K179" i="11" s="1"/>
  <c r="J180" i="11"/>
  <c r="J179" i="11" s="1"/>
  <c r="J178" i="11" s="1"/>
  <c r="I180" i="11"/>
  <c r="I179" i="11"/>
  <c r="L172" i="11"/>
  <c r="K172" i="11"/>
  <c r="J172" i="11"/>
  <c r="J171" i="11" s="1"/>
  <c r="I172" i="11"/>
  <c r="I171" i="11" s="1"/>
  <c r="L171" i="11"/>
  <c r="K171" i="11"/>
  <c r="L167" i="11"/>
  <c r="K167" i="11"/>
  <c r="J167" i="11"/>
  <c r="J166" i="11" s="1"/>
  <c r="J165" i="11" s="1"/>
  <c r="I167" i="11"/>
  <c r="I166" i="11" s="1"/>
  <c r="L166" i="11"/>
  <c r="L165" i="11" s="1"/>
  <c r="K166" i="11"/>
  <c r="K165" i="11" s="1"/>
  <c r="L163" i="11"/>
  <c r="L162" i="11" s="1"/>
  <c r="L161" i="11" s="1"/>
  <c r="L160" i="11" s="1"/>
  <c r="K163" i="11"/>
  <c r="K162" i="11" s="1"/>
  <c r="K161" i="11" s="1"/>
  <c r="J163" i="11"/>
  <c r="I163" i="11"/>
  <c r="J162" i="11"/>
  <c r="J161" i="11" s="1"/>
  <c r="J160" i="11" s="1"/>
  <c r="I162" i="11"/>
  <c r="I161" i="11" s="1"/>
  <c r="L158" i="11"/>
  <c r="L157" i="11" s="1"/>
  <c r="K158" i="11"/>
  <c r="K157" i="11" s="1"/>
  <c r="J158" i="11"/>
  <c r="J157" i="11" s="1"/>
  <c r="I158" i="11"/>
  <c r="I157" i="11"/>
  <c r="L153" i="11"/>
  <c r="L152" i="11" s="1"/>
  <c r="L151" i="11" s="1"/>
  <c r="L150" i="11" s="1"/>
  <c r="K153" i="11"/>
  <c r="K152" i="11" s="1"/>
  <c r="J153" i="11"/>
  <c r="J152" i="11" s="1"/>
  <c r="I153" i="11"/>
  <c r="I152" i="11"/>
  <c r="I151" i="11" s="1"/>
  <c r="I150" i="11" s="1"/>
  <c r="L147" i="11"/>
  <c r="L146" i="11" s="1"/>
  <c r="L145" i="11" s="1"/>
  <c r="K147" i="11"/>
  <c r="K146" i="11" s="1"/>
  <c r="K145" i="11" s="1"/>
  <c r="J147" i="11"/>
  <c r="J146" i="11" s="1"/>
  <c r="J145" i="11" s="1"/>
  <c r="I147" i="11"/>
  <c r="I146" i="11"/>
  <c r="I145" i="11" s="1"/>
  <c r="L143" i="11"/>
  <c r="K143" i="11"/>
  <c r="J143" i="11"/>
  <c r="J142" i="11" s="1"/>
  <c r="I143" i="11"/>
  <c r="I142" i="11" s="1"/>
  <c r="L142" i="11"/>
  <c r="K142" i="11"/>
  <c r="L139" i="11"/>
  <c r="K139" i="11"/>
  <c r="J139" i="11"/>
  <c r="J138" i="11" s="1"/>
  <c r="J137" i="11" s="1"/>
  <c r="J131" i="11" s="1"/>
  <c r="I139" i="11"/>
  <c r="I138" i="11" s="1"/>
  <c r="I137" i="11" s="1"/>
  <c r="L138" i="11"/>
  <c r="L137" i="11" s="1"/>
  <c r="K138" i="11"/>
  <c r="K137" i="11" s="1"/>
  <c r="L134" i="11"/>
  <c r="L133" i="11" s="1"/>
  <c r="L132" i="11" s="1"/>
  <c r="K134" i="11"/>
  <c r="K133" i="11" s="1"/>
  <c r="K132" i="11" s="1"/>
  <c r="J134" i="11"/>
  <c r="I134" i="11"/>
  <c r="J133" i="11"/>
  <c r="I133" i="11"/>
  <c r="I132" i="11" s="1"/>
  <c r="J132" i="11"/>
  <c r="L129" i="11"/>
  <c r="L128" i="11" s="1"/>
  <c r="L127" i="11" s="1"/>
  <c r="K129" i="11"/>
  <c r="K128" i="11" s="1"/>
  <c r="K127" i="11" s="1"/>
  <c r="J129" i="11"/>
  <c r="I129" i="11"/>
  <c r="J128" i="11"/>
  <c r="I128" i="11"/>
  <c r="I127" i="11" s="1"/>
  <c r="J127" i="11"/>
  <c r="L125" i="11"/>
  <c r="K125" i="11"/>
  <c r="J125" i="11"/>
  <c r="J124" i="11" s="1"/>
  <c r="J123" i="11" s="1"/>
  <c r="I125" i="11"/>
  <c r="I124" i="11" s="1"/>
  <c r="I123" i="11" s="1"/>
  <c r="L124" i="11"/>
  <c r="L123" i="11" s="1"/>
  <c r="K124" i="11"/>
  <c r="K123" i="11" s="1"/>
  <c r="L121" i="11"/>
  <c r="L120" i="11" s="1"/>
  <c r="L119" i="11" s="1"/>
  <c r="K121" i="11"/>
  <c r="K120" i="11" s="1"/>
  <c r="K119" i="11" s="1"/>
  <c r="J121" i="11"/>
  <c r="I121" i="11"/>
  <c r="J120" i="11"/>
  <c r="I120" i="11"/>
  <c r="I119" i="11" s="1"/>
  <c r="J119" i="11"/>
  <c r="L117" i="11"/>
  <c r="K117" i="11"/>
  <c r="J117" i="11"/>
  <c r="I117" i="11"/>
  <c r="I116" i="11" s="1"/>
  <c r="I115" i="11" s="1"/>
  <c r="L116" i="11"/>
  <c r="L115" i="11" s="1"/>
  <c r="K116" i="11"/>
  <c r="K115" i="11" s="1"/>
  <c r="J116" i="11"/>
  <c r="J115" i="11"/>
  <c r="L112" i="11"/>
  <c r="L111" i="11" s="1"/>
  <c r="L110" i="11" s="1"/>
  <c r="L109" i="11" s="1"/>
  <c r="K112" i="11"/>
  <c r="K111" i="11" s="1"/>
  <c r="K110" i="11" s="1"/>
  <c r="J112" i="11"/>
  <c r="I112" i="11"/>
  <c r="J111" i="11"/>
  <c r="J110" i="11" s="1"/>
  <c r="I111" i="11"/>
  <c r="I110" i="11" s="1"/>
  <c r="L106" i="11"/>
  <c r="L105" i="11" s="1"/>
  <c r="K106" i="11"/>
  <c r="K105" i="11" s="1"/>
  <c r="J106" i="11"/>
  <c r="J105" i="11" s="1"/>
  <c r="I106" i="11"/>
  <c r="I105" i="11"/>
  <c r="L102" i="11"/>
  <c r="L101" i="11" s="1"/>
  <c r="L100" i="11" s="1"/>
  <c r="K102" i="11"/>
  <c r="K101" i="11" s="1"/>
  <c r="K100" i="11" s="1"/>
  <c r="J102" i="11"/>
  <c r="J101" i="11" s="1"/>
  <c r="J100" i="11" s="1"/>
  <c r="I102" i="11"/>
  <c r="I101" i="11"/>
  <c r="I100" i="11" s="1"/>
  <c r="L97" i="11"/>
  <c r="K97" i="11"/>
  <c r="J97" i="11"/>
  <c r="J96" i="11" s="1"/>
  <c r="J95" i="11" s="1"/>
  <c r="I97" i="11"/>
  <c r="I96" i="11" s="1"/>
  <c r="I95" i="11" s="1"/>
  <c r="L96" i="11"/>
  <c r="L95" i="11" s="1"/>
  <c r="K96" i="11"/>
  <c r="K95" i="11" s="1"/>
  <c r="L92" i="11"/>
  <c r="L91" i="11" s="1"/>
  <c r="L90" i="11" s="1"/>
  <c r="K92" i="11"/>
  <c r="K91" i="11" s="1"/>
  <c r="K90" i="11" s="1"/>
  <c r="J92" i="11"/>
  <c r="I92" i="11"/>
  <c r="J91" i="11"/>
  <c r="J90" i="11" s="1"/>
  <c r="I91" i="11"/>
  <c r="I90" i="11" s="1"/>
  <c r="I89" i="11" s="1"/>
  <c r="L85" i="11"/>
  <c r="L84" i="11" s="1"/>
  <c r="L83" i="11" s="1"/>
  <c r="L82" i="11" s="1"/>
  <c r="K85" i="11"/>
  <c r="K84" i="11" s="1"/>
  <c r="K83" i="11" s="1"/>
  <c r="K82" i="11" s="1"/>
  <c r="J85" i="11"/>
  <c r="J84" i="11" s="1"/>
  <c r="J83" i="11" s="1"/>
  <c r="J82" i="11" s="1"/>
  <c r="I85" i="11"/>
  <c r="I84" i="11"/>
  <c r="I83" i="11" s="1"/>
  <c r="I82" i="11" s="1"/>
  <c r="L80" i="11"/>
  <c r="L79" i="11" s="1"/>
  <c r="L78" i="11" s="1"/>
  <c r="K80" i="11"/>
  <c r="K79" i="11" s="1"/>
  <c r="K78" i="11" s="1"/>
  <c r="J80" i="11"/>
  <c r="I80" i="11"/>
  <c r="J79" i="11"/>
  <c r="I79" i="11"/>
  <c r="I78" i="11" s="1"/>
  <c r="J78" i="11"/>
  <c r="L74" i="11"/>
  <c r="K74" i="11"/>
  <c r="J74" i="11"/>
  <c r="J73" i="11" s="1"/>
  <c r="I74" i="11"/>
  <c r="I73" i="11" s="1"/>
  <c r="L73" i="11"/>
  <c r="K73" i="11"/>
  <c r="L69" i="11"/>
  <c r="K69" i="11"/>
  <c r="J69" i="11"/>
  <c r="J68" i="11" s="1"/>
  <c r="I69" i="11"/>
  <c r="I68" i="11" s="1"/>
  <c r="L68" i="11"/>
  <c r="K68" i="11"/>
  <c r="L64" i="11"/>
  <c r="K64" i="11"/>
  <c r="J64" i="11"/>
  <c r="J63" i="11" s="1"/>
  <c r="I64" i="11"/>
  <c r="I63" i="11" s="1"/>
  <c r="L63" i="11"/>
  <c r="L62" i="11" s="1"/>
  <c r="L61" i="11" s="1"/>
  <c r="K63" i="11"/>
  <c r="K62" i="11" s="1"/>
  <c r="K61" i="11" s="1"/>
  <c r="L45" i="11"/>
  <c r="L44" i="11" s="1"/>
  <c r="L43" i="11" s="1"/>
  <c r="L42" i="11" s="1"/>
  <c r="K45" i="11"/>
  <c r="J45" i="11"/>
  <c r="J44" i="11" s="1"/>
  <c r="J43" i="11" s="1"/>
  <c r="J42" i="11" s="1"/>
  <c r="I45" i="11"/>
  <c r="I44" i="11" s="1"/>
  <c r="I43" i="11" s="1"/>
  <c r="I42" i="11" s="1"/>
  <c r="K44" i="11"/>
  <c r="K43" i="11" s="1"/>
  <c r="K42" i="11" s="1"/>
  <c r="L40" i="11"/>
  <c r="L39" i="11" s="1"/>
  <c r="L38" i="11" s="1"/>
  <c r="K40" i="11"/>
  <c r="J40" i="11"/>
  <c r="J39" i="11" s="1"/>
  <c r="J38" i="11" s="1"/>
  <c r="I40" i="11"/>
  <c r="I39" i="11" s="1"/>
  <c r="I38" i="11" s="1"/>
  <c r="K39" i="11"/>
  <c r="K38" i="11" s="1"/>
  <c r="L36" i="11"/>
  <c r="K36" i="11"/>
  <c r="J36" i="11"/>
  <c r="I36" i="11"/>
  <c r="L34" i="11"/>
  <c r="L33" i="11" s="1"/>
  <c r="L32" i="11" s="1"/>
  <c r="L31" i="11" s="1"/>
  <c r="K34" i="11"/>
  <c r="J34" i="11"/>
  <c r="J33" i="11" s="1"/>
  <c r="J32" i="11" s="1"/>
  <c r="J31" i="11" s="1"/>
  <c r="I34" i="11"/>
  <c r="I33" i="11" s="1"/>
  <c r="I32" i="11" s="1"/>
  <c r="I31" i="11" s="1"/>
  <c r="K33" i="11"/>
  <c r="K32" i="11" s="1"/>
  <c r="L357" i="5"/>
  <c r="L356" i="5" s="1"/>
  <c r="K357" i="5"/>
  <c r="J357" i="5"/>
  <c r="I357" i="5"/>
  <c r="I356" i="5" s="1"/>
  <c r="K356" i="5"/>
  <c r="J356" i="5"/>
  <c r="L354" i="5"/>
  <c r="L353" i="5" s="1"/>
  <c r="K354" i="5"/>
  <c r="J354" i="5"/>
  <c r="I354" i="5"/>
  <c r="I353" i="5" s="1"/>
  <c r="K353" i="5"/>
  <c r="J353" i="5"/>
  <c r="L351" i="5"/>
  <c r="L350" i="5" s="1"/>
  <c r="K351" i="5"/>
  <c r="J351" i="5"/>
  <c r="I351" i="5"/>
  <c r="I350" i="5" s="1"/>
  <c r="K350" i="5"/>
  <c r="J350" i="5"/>
  <c r="L347" i="5"/>
  <c r="L346" i="5" s="1"/>
  <c r="K347" i="5"/>
  <c r="J347" i="5"/>
  <c r="I347" i="5"/>
  <c r="I346" i="5" s="1"/>
  <c r="K346" i="5"/>
  <c r="J346" i="5"/>
  <c r="L343" i="5"/>
  <c r="L342" i="5" s="1"/>
  <c r="K343" i="5"/>
  <c r="J343" i="5"/>
  <c r="I343" i="5"/>
  <c r="I342" i="5" s="1"/>
  <c r="K342" i="5"/>
  <c r="J342" i="5"/>
  <c r="L339" i="5"/>
  <c r="L338" i="5" s="1"/>
  <c r="K339" i="5"/>
  <c r="J339" i="5"/>
  <c r="I339" i="5"/>
  <c r="I338" i="5" s="1"/>
  <c r="K338" i="5"/>
  <c r="J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I329" i="5" s="1"/>
  <c r="L329" i="5"/>
  <c r="L328" i="5" s="1"/>
  <c r="K329" i="5"/>
  <c r="K328" i="5" s="1"/>
  <c r="J329" i="5"/>
  <c r="J328" i="5" s="1"/>
  <c r="L325" i="5"/>
  <c r="L324" i="5" s="1"/>
  <c r="K325" i="5"/>
  <c r="K324" i="5" s="1"/>
  <c r="J325" i="5"/>
  <c r="J324" i="5" s="1"/>
  <c r="I325" i="5"/>
  <c r="I324" i="5"/>
  <c r="L322" i="5"/>
  <c r="L321" i="5" s="1"/>
  <c r="K322" i="5"/>
  <c r="K321" i="5" s="1"/>
  <c r="J322" i="5"/>
  <c r="J321" i="5" s="1"/>
  <c r="I322" i="5"/>
  <c r="I321" i="5"/>
  <c r="L319" i="5"/>
  <c r="L318" i="5" s="1"/>
  <c r="K319" i="5"/>
  <c r="K318" i="5" s="1"/>
  <c r="J319" i="5"/>
  <c r="J318" i="5" s="1"/>
  <c r="I319" i="5"/>
  <c r="I318" i="5"/>
  <c r="L315" i="5"/>
  <c r="L314" i="5" s="1"/>
  <c r="K315" i="5"/>
  <c r="K314" i="5" s="1"/>
  <c r="J315" i="5"/>
  <c r="J314" i="5" s="1"/>
  <c r="I315" i="5"/>
  <c r="I314" i="5"/>
  <c r="L311" i="5"/>
  <c r="L310" i="5" s="1"/>
  <c r="K311" i="5"/>
  <c r="K310" i="5" s="1"/>
  <c r="J311" i="5"/>
  <c r="J310" i="5" s="1"/>
  <c r="I311" i="5"/>
  <c r="I310" i="5"/>
  <c r="L307" i="5"/>
  <c r="L306" i="5" s="1"/>
  <c r="K307" i="5"/>
  <c r="K306" i="5" s="1"/>
  <c r="J307" i="5"/>
  <c r="J306" i="5" s="1"/>
  <c r="I307" i="5"/>
  <c r="I306" i="5"/>
  <c r="L303" i="5"/>
  <c r="K303" i="5"/>
  <c r="J303" i="5"/>
  <c r="I303" i="5"/>
  <c r="L300" i="5"/>
  <c r="K300" i="5"/>
  <c r="J300" i="5"/>
  <c r="I300" i="5"/>
  <c r="L298" i="5"/>
  <c r="L297" i="5" s="1"/>
  <c r="L296" i="5" s="1"/>
  <c r="L295" i="5" s="1"/>
  <c r="K298" i="5"/>
  <c r="K297" i="5" s="1"/>
  <c r="J298" i="5"/>
  <c r="J297" i="5" s="1"/>
  <c r="I298" i="5"/>
  <c r="I297" i="5"/>
  <c r="I296" i="5" s="1"/>
  <c r="L292" i="5"/>
  <c r="L291" i="5" s="1"/>
  <c r="K292" i="5"/>
  <c r="K291" i="5" s="1"/>
  <c r="J292" i="5"/>
  <c r="J291" i="5" s="1"/>
  <c r="I292" i="5"/>
  <c r="I291" i="5"/>
  <c r="L289" i="5"/>
  <c r="L288" i="5" s="1"/>
  <c r="K289" i="5"/>
  <c r="K288" i="5" s="1"/>
  <c r="J289" i="5"/>
  <c r="J288" i="5" s="1"/>
  <c r="I289" i="5"/>
  <c r="I288" i="5"/>
  <c r="L286" i="5"/>
  <c r="L285" i="5" s="1"/>
  <c r="K286" i="5"/>
  <c r="K285" i="5" s="1"/>
  <c r="J286" i="5"/>
  <c r="J285" i="5" s="1"/>
  <c r="I286" i="5"/>
  <c r="I285" i="5"/>
  <c r="L282" i="5"/>
  <c r="L281" i="5" s="1"/>
  <c r="K282" i="5"/>
  <c r="K281" i="5" s="1"/>
  <c r="J282" i="5"/>
  <c r="J281" i="5" s="1"/>
  <c r="I282" i="5"/>
  <c r="I281" i="5"/>
  <c r="L278" i="5"/>
  <c r="L277" i="5" s="1"/>
  <c r="K278" i="5"/>
  <c r="K277" i="5" s="1"/>
  <c r="J278" i="5"/>
  <c r="J277" i="5" s="1"/>
  <c r="I278" i="5"/>
  <c r="I277" i="5"/>
  <c r="L274" i="5"/>
  <c r="L273" i="5" s="1"/>
  <c r="K274" i="5"/>
  <c r="K273" i="5" s="1"/>
  <c r="J274" i="5"/>
  <c r="J273" i="5" s="1"/>
  <c r="I274" i="5"/>
  <c r="I273" i="5"/>
  <c r="L270" i="5"/>
  <c r="K270" i="5"/>
  <c r="J270" i="5"/>
  <c r="I270" i="5"/>
  <c r="L267" i="5"/>
  <c r="K267" i="5"/>
  <c r="J267" i="5"/>
  <c r="I267" i="5"/>
  <c r="L265" i="5"/>
  <c r="L264" i="5" s="1"/>
  <c r="K265" i="5"/>
  <c r="K264" i="5" s="1"/>
  <c r="J265" i="5"/>
  <c r="J264" i="5" s="1"/>
  <c r="I265" i="5"/>
  <c r="I264" i="5"/>
  <c r="I263" i="5" s="1"/>
  <c r="L260" i="5"/>
  <c r="K260" i="5"/>
  <c r="J260" i="5"/>
  <c r="I260" i="5"/>
  <c r="I259" i="5" s="1"/>
  <c r="L259" i="5"/>
  <c r="K259" i="5"/>
  <c r="J259" i="5"/>
  <c r="L257" i="5"/>
  <c r="K257" i="5"/>
  <c r="J257" i="5"/>
  <c r="I257" i="5"/>
  <c r="I256" i="5" s="1"/>
  <c r="L256" i="5"/>
  <c r="K256" i="5"/>
  <c r="J256" i="5"/>
  <c r="L254" i="5"/>
  <c r="K254" i="5"/>
  <c r="J254" i="5"/>
  <c r="I254" i="5"/>
  <c r="I253" i="5" s="1"/>
  <c r="L253" i="5"/>
  <c r="K253" i="5"/>
  <c r="J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I245" i="5" s="1"/>
  <c r="L245" i="5"/>
  <c r="K245" i="5"/>
  <c r="J245" i="5"/>
  <c r="L242" i="5"/>
  <c r="K242" i="5"/>
  <c r="J242" i="5"/>
  <c r="I242" i="5"/>
  <c r="I241" i="5" s="1"/>
  <c r="L241" i="5"/>
  <c r="K241" i="5"/>
  <c r="J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I232" i="5" s="1"/>
  <c r="L232" i="5"/>
  <c r="L231" i="5" s="1"/>
  <c r="K232" i="5"/>
  <c r="K231" i="5" s="1"/>
  <c r="J232" i="5"/>
  <c r="J231" i="5" s="1"/>
  <c r="L226" i="5"/>
  <c r="K226" i="5"/>
  <c r="J226" i="5"/>
  <c r="I226" i="5"/>
  <c r="I225" i="5" s="1"/>
  <c r="I224" i="5" s="1"/>
  <c r="L225" i="5"/>
  <c r="L224" i="5" s="1"/>
  <c r="K225" i="5"/>
  <c r="K224" i="5" s="1"/>
  <c r="J225" i="5"/>
  <c r="J224" i="5" s="1"/>
  <c r="L222" i="5"/>
  <c r="L221" i="5" s="1"/>
  <c r="L220" i="5" s="1"/>
  <c r="K222" i="5"/>
  <c r="K221" i="5" s="1"/>
  <c r="K220" i="5" s="1"/>
  <c r="J222" i="5"/>
  <c r="J221" i="5" s="1"/>
  <c r="J220" i="5" s="1"/>
  <c r="I222" i="5"/>
  <c r="I221" i="5"/>
  <c r="I220" i="5" s="1"/>
  <c r="L213" i="5"/>
  <c r="K213" i="5"/>
  <c r="J213" i="5"/>
  <c r="I213" i="5"/>
  <c r="I212" i="5" s="1"/>
  <c r="L212" i="5"/>
  <c r="K212" i="5"/>
  <c r="J212" i="5"/>
  <c r="L210" i="5"/>
  <c r="K210" i="5"/>
  <c r="J210" i="5"/>
  <c r="I210" i="5"/>
  <c r="I209" i="5" s="1"/>
  <c r="L209" i="5"/>
  <c r="L208" i="5" s="1"/>
  <c r="K209" i="5"/>
  <c r="K208" i="5" s="1"/>
  <c r="J209" i="5"/>
  <c r="J208" i="5" s="1"/>
  <c r="L203" i="5"/>
  <c r="L202" i="5" s="1"/>
  <c r="L201" i="5" s="1"/>
  <c r="K203" i="5"/>
  <c r="K202" i="5" s="1"/>
  <c r="K201" i="5" s="1"/>
  <c r="J203" i="5"/>
  <c r="J202" i="5" s="1"/>
  <c r="J201" i="5" s="1"/>
  <c r="I203" i="5"/>
  <c r="I202" i="5"/>
  <c r="I201" i="5" s="1"/>
  <c r="L199" i="5"/>
  <c r="K199" i="5"/>
  <c r="J199" i="5"/>
  <c r="I199" i="5"/>
  <c r="I198" i="5" s="1"/>
  <c r="L198" i="5"/>
  <c r="K198" i="5"/>
  <c r="J198" i="5"/>
  <c r="L194" i="5"/>
  <c r="K194" i="5"/>
  <c r="J194" i="5"/>
  <c r="I194" i="5"/>
  <c r="I193" i="5" s="1"/>
  <c r="L193" i="5"/>
  <c r="K193" i="5"/>
  <c r="J193" i="5"/>
  <c r="P188" i="5"/>
  <c r="O188" i="5"/>
  <c r="N188" i="5"/>
  <c r="M188" i="5"/>
  <c r="L188" i="5"/>
  <c r="L187" i="5" s="1"/>
  <c r="K188" i="5"/>
  <c r="K187" i="5" s="1"/>
  <c r="J188" i="5"/>
  <c r="J187" i="5" s="1"/>
  <c r="I188" i="5"/>
  <c r="I187" i="5"/>
  <c r="L183" i="5"/>
  <c r="L182" i="5" s="1"/>
  <c r="K183" i="5"/>
  <c r="K182" i="5" s="1"/>
  <c r="J183" i="5"/>
  <c r="J182" i="5" s="1"/>
  <c r="I183" i="5"/>
  <c r="I182" i="5"/>
  <c r="L180" i="5"/>
  <c r="L179" i="5" s="1"/>
  <c r="L178" i="5" s="1"/>
  <c r="K180" i="5"/>
  <c r="K179" i="5" s="1"/>
  <c r="J180" i="5"/>
  <c r="J179" i="5" s="1"/>
  <c r="I180" i="5"/>
  <c r="I179" i="5"/>
  <c r="I178" i="5" s="1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L165" i="5" s="1"/>
  <c r="K166" i="5"/>
  <c r="K165" i="5" s="1"/>
  <c r="J166" i="5"/>
  <c r="J165" i="5" s="1"/>
  <c r="L163" i="5"/>
  <c r="L162" i="5" s="1"/>
  <c r="L161" i="5" s="1"/>
  <c r="K163" i="5"/>
  <c r="K162" i="5" s="1"/>
  <c r="K161" i="5" s="1"/>
  <c r="K160" i="5" s="1"/>
  <c r="J163" i="5"/>
  <c r="J162" i="5" s="1"/>
  <c r="J161" i="5" s="1"/>
  <c r="I163" i="5"/>
  <c r="I162" i="5"/>
  <c r="I161" i="5" s="1"/>
  <c r="L158" i="5"/>
  <c r="L157" i="5" s="1"/>
  <c r="K158" i="5"/>
  <c r="K157" i="5" s="1"/>
  <c r="J158" i="5"/>
  <c r="J157" i="5" s="1"/>
  <c r="I158" i="5"/>
  <c r="I157" i="5"/>
  <c r="L153" i="5"/>
  <c r="L152" i="5" s="1"/>
  <c r="K153" i="5"/>
  <c r="K152" i="5" s="1"/>
  <c r="K151" i="5" s="1"/>
  <c r="K150" i="5" s="1"/>
  <c r="J153" i="5"/>
  <c r="J152" i="5" s="1"/>
  <c r="I153" i="5"/>
  <c r="I152" i="5"/>
  <c r="I151" i="5" s="1"/>
  <c r="I150" i="5" s="1"/>
  <c r="L147" i="5"/>
  <c r="L146" i="5" s="1"/>
  <c r="L145" i="5" s="1"/>
  <c r="K147" i="5"/>
  <c r="K146" i="5" s="1"/>
  <c r="K145" i="5" s="1"/>
  <c r="J147" i="5"/>
  <c r="J146" i="5" s="1"/>
  <c r="J145" i="5" s="1"/>
  <c r="I147" i="5"/>
  <c r="I146" i="5"/>
  <c r="I145" i="5" s="1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I138" i="5" s="1"/>
  <c r="I137" i="5" s="1"/>
  <c r="L138" i="5"/>
  <c r="L137" i="5" s="1"/>
  <c r="K138" i="5"/>
  <c r="K137" i="5" s="1"/>
  <c r="J138" i="5"/>
  <c r="J137" i="5" s="1"/>
  <c r="L134" i="5"/>
  <c r="L133" i="5" s="1"/>
  <c r="L132" i="5" s="1"/>
  <c r="K134" i="5"/>
  <c r="K133" i="5" s="1"/>
  <c r="K132" i="5" s="1"/>
  <c r="J134" i="5"/>
  <c r="J133" i="5" s="1"/>
  <c r="J132" i="5" s="1"/>
  <c r="I134" i="5"/>
  <c r="I133" i="5"/>
  <c r="I132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/>
  <c r="I127" i="5" s="1"/>
  <c r="L125" i="5"/>
  <c r="K125" i="5"/>
  <c r="J125" i="5"/>
  <c r="I125" i="5"/>
  <c r="I124" i="5" s="1"/>
  <c r="I123" i="5" s="1"/>
  <c r="L124" i="5"/>
  <c r="L123" i="5" s="1"/>
  <c r="K124" i="5"/>
  <c r="K123" i="5" s="1"/>
  <c r="J124" i="5"/>
  <c r="J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/>
  <c r="I119" i="5" s="1"/>
  <c r="L117" i="5"/>
  <c r="K117" i="5"/>
  <c r="J117" i="5"/>
  <c r="I117" i="5"/>
  <c r="I116" i="5" s="1"/>
  <c r="I115" i="5" s="1"/>
  <c r="L116" i="5"/>
  <c r="L115" i="5" s="1"/>
  <c r="K116" i="5"/>
  <c r="K115" i="5" s="1"/>
  <c r="J116" i="5"/>
  <c r="J115" i="5" s="1"/>
  <c r="L112" i="5"/>
  <c r="L111" i="5" s="1"/>
  <c r="L110" i="5" s="1"/>
  <c r="L109" i="5" s="1"/>
  <c r="K112" i="5"/>
  <c r="K111" i="5" s="1"/>
  <c r="K110" i="5" s="1"/>
  <c r="J112" i="5"/>
  <c r="J111" i="5" s="1"/>
  <c r="J110" i="5" s="1"/>
  <c r="J109" i="5" s="1"/>
  <c r="I112" i="5"/>
  <c r="I111" i="5"/>
  <c r="I110" i="5" s="1"/>
  <c r="L106" i="5"/>
  <c r="L105" i="5" s="1"/>
  <c r="K106" i="5"/>
  <c r="K105" i="5" s="1"/>
  <c r="J106" i="5"/>
  <c r="J105" i="5" s="1"/>
  <c r="I106" i="5"/>
  <c r="I105" i="5"/>
  <c r="L102" i="5"/>
  <c r="L101" i="5" s="1"/>
  <c r="L100" i="5" s="1"/>
  <c r="K102" i="5"/>
  <c r="K101" i="5" s="1"/>
  <c r="J102" i="5"/>
  <c r="J101" i="5" s="1"/>
  <c r="J100" i="5" s="1"/>
  <c r="I102" i="5"/>
  <c r="I101" i="5"/>
  <c r="I100" i="5" s="1"/>
  <c r="L97" i="5"/>
  <c r="K97" i="5"/>
  <c r="J97" i="5"/>
  <c r="I97" i="5"/>
  <c r="I96" i="5" s="1"/>
  <c r="I95" i="5" s="1"/>
  <c r="L96" i="5"/>
  <c r="L95" i="5" s="1"/>
  <c r="K96" i="5"/>
  <c r="K95" i="5" s="1"/>
  <c r="J96" i="5"/>
  <c r="J95" i="5" s="1"/>
  <c r="L92" i="5"/>
  <c r="L91" i="5" s="1"/>
  <c r="L90" i="5" s="1"/>
  <c r="K92" i="5"/>
  <c r="K91" i="5" s="1"/>
  <c r="K90" i="5" s="1"/>
  <c r="J92" i="5"/>
  <c r="J91" i="5" s="1"/>
  <c r="J90" i="5" s="1"/>
  <c r="J89" i="5" s="1"/>
  <c r="I92" i="5"/>
  <c r="I91" i="5"/>
  <c r="I90" i="5" s="1"/>
  <c r="I89" i="5" s="1"/>
  <c r="L85" i="5"/>
  <c r="L84" i="5" s="1"/>
  <c r="L83" i="5" s="1"/>
  <c r="L82" i="5" s="1"/>
  <c r="K85" i="5"/>
  <c r="K84" i="5" s="1"/>
  <c r="K83" i="5" s="1"/>
  <c r="K82" i="5" s="1"/>
  <c r="J85" i="5"/>
  <c r="J84" i="5" s="1"/>
  <c r="J83" i="5" s="1"/>
  <c r="J82" i="5" s="1"/>
  <c r="I85" i="5"/>
  <c r="I84" i="5"/>
  <c r="I83" i="5" s="1"/>
  <c r="I82" i="5" s="1"/>
  <c r="L80" i="5"/>
  <c r="L79" i="5" s="1"/>
  <c r="L78" i="5" s="1"/>
  <c r="K80" i="5"/>
  <c r="K79" i="5" s="1"/>
  <c r="K78" i="5" s="1"/>
  <c r="J80" i="5"/>
  <c r="J79" i="5" s="1"/>
  <c r="J78" i="5" s="1"/>
  <c r="I80" i="5"/>
  <c r="I79" i="5"/>
  <c r="I78" i="5" s="1"/>
  <c r="L74" i="5"/>
  <c r="K74" i="5"/>
  <c r="J74" i="5"/>
  <c r="I74" i="5"/>
  <c r="I73" i="5" s="1"/>
  <c r="L73" i="5"/>
  <c r="K73" i="5"/>
  <c r="J73" i="5"/>
  <c r="L69" i="5"/>
  <c r="K69" i="5"/>
  <c r="J69" i="5"/>
  <c r="I69" i="5"/>
  <c r="I68" i="5" s="1"/>
  <c r="L68" i="5"/>
  <c r="K68" i="5"/>
  <c r="J68" i="5"/>
  <c r="L64" i="5"/>
  <c r="K64" i="5"/>
  <c r="J64" i="5"/>
  <c r="I64" i="5"/>
  <c r="I63" i="5" s="1"/>
  <c r="I62" i="5" s="1"/>
  <c r="I61" i="5" s="1"/>
  <c r="L63" i="5"/>
  <c r="L62" i="5" s="1"/>
  <c r="L61" i="5" s="1"/>
  <c r="K63" i="5"/>
  <c r="K62" i="5" s="1"/>
  <c r="K61" i="5" s="1"/>
  <c r="J63" i="5"/>
  <c r="J62" i="5" s="1"/>
  <c r="J61" i="5" s="1"/>
  <c r="L45" i="5"/>
  <c r="K45" i="5"/>
  <c r="J45" i="5"/>
  <c r="I45" i="5"/>
  <c r="I44" i="5" s="1"/>
  <c r="I43" i="5" s="1"/>
  <c r="I42" i="5" s="1"/>
  <c r="L44" i="5"/>
  <c r="L43" i="5" s="1"/>
  <c r="L42" i="5" s="1"/>
  <c r="K44" i="5"/>
  <c r="K43" i="5" s="1"/>
  <c r="K42" i="5" s="1"/>
  <c r="J44" i="5"/>
  <c r="J43" i="5" s="1"/>
  <c r="J42" i="5" s="1"/>
  <c r="L40" i="5"/>
  <c r="K40" i="5"/>
  <c r="J40" i="5"/>
  <c r="I40" i="5"/>
  <c r="I39" i="5" s="1"/>
  <c r="I38" i="5" s="1"/>
  <c r="L39" i="5"/>
  <c r="L38" i="5" s="1"/>
  <c r="K39" i="5"/>
  <c r="K38" i="5" s="1"/>
  <c r="J39" i="5"/>
  <c r="J38" i="5" s="1"/>
  <c r="L36" i="5"/>
  <c r="K36" i="5"/>
  <c r="J36" i="5"/>
  <c r="I36" i="5"/>
  <c r="L34" i="5"/>
  <c r="K34" i="5"/>
  <c r="J34" i="5"/>
  <c r="I34" i="5"/>
  <c r="I33" i="5" s="1"/>
  <c r="I32" i="5" s="1"/>
  <c r="L33" i="5"/>
  <c r="L32" i="5" s="1"/>
  <c r="L31" i="5" s="1"/>
  <c r="K33" i="5"/>
  <c r="K32" i="5" s="1"/>
  <c r="J33" i="5"/>
  <c r="J32" i="5" s="1"/>
  <c r="J31" i="5" s="1"/>
  <c r="L357" i="2"/>
  <c r="L356" i="2" s="1"/>
  <c r="K357" i="2"/>
  <c r="J357" i="2"/>
  <c r="I357" i="2"/>
  <c r="I356" i="2" s="1"/>
  <c r="K356" i="2"/>
  <c r="J356" i="2"/>
  <c r="L354" i="2"/>
  <c r="L353" i="2" s="1"/>
  <c r="K354" i="2"/>
  <c r="J354" i="2"/>
  <c r="I354" i="2"/>
  <c r="I353" i="2" s="1"/>
  <c r="K353" i="2"/>
  <c r="J353" i="2"/>
  <c r="L351" i="2"/>
  <c r="L350" i="2" s="1"/>
  <c r="K351" i="2"/>
  <c r="J351" i="2"/>
  <c r="I351" i="2"/>
  <c r="I350" i="2" s="1"/>
  <c r="K350" i="2"/>
  <c r="J350" i="2"/>
  <c r="L347" i="2"/>
  <c r="L346" i="2" s="1"/>
  <c r="K347" i="2"/>
  <c r="J347" i="2"/>
  <c r="I347" i="2"/>
  <c r="I346" i="2" s="1"/>
  <c r="K346" i="2"/>
  <c r="J346" i="2"/>
  <c r="L343" i="2"/>
  <c r="L342" i="2" s="1"/>
  <c r="K343" i="2"/>
  <c r="J343" i="2"/>
  <c r="I343" i="2"/>
  <c r="I342" i="2" s="1"/>
  <c r="K342" i="2"/>
  <c r="J342" i="2"/>
  <c r="L339" i="2"/>
  <c r="L338" i="2" s="1"/>
  <c r="K339" i="2"/>
  <c r="J339" i="2"/>
  <c r="I339" i="2"/>
  <c r="I338" i="2" s="1"/>
  <c r="K338" i="2"/>
  <c r="J338" i="2"/>
  <c r="L335" i="2"/>
  <c r="K335" i="2"/>
  <c r="J335" i="2"/>
  <c r="I335" i="2"/>
  <c r="L332" i="2"/>
  <c r="K332" i="2"/>
  <c r="J332" i="2"/>
  <c r="I332" i="2"/>
  <c r="L330" i="2"/>
  <c r="L329" i="2" s="1"/>
  <c r="K330" i="2"/>
  <c r="J330" i="2"/>
  <c r="I330" i="2"/>
  <c r="I329" i="2" s="1"/>
  <c r="K329" i="2"/>
  <c r="K328" i="2" s="1"/>
  <c r="J329" i="2"/>
  <c r="J328" i="2" s="1"/>
  <c r="L325" i="2"/>
  <c r="K325" i="2"/>
  <c r="K324" i="2" s="1"/>
  <c r="J325" i="2"/>
  <c r="J324" i="2" s="1"/>
  <c r="I325" i="2"/>
  <c r="L324" i="2"/>
  <c r="I324" i="2"/>
  <c r="L322" i="2"/>
  <c r="K322" i="2"/>
  <c r="K321" i="2" s="1"/>
  <c r="J322" i="2"/>
  <c r="J321" i="2" s="1"/>
  <c r="I322" i="2"/>
  <c r="L321" i="2"/>
  <c r="I321" i="2"/>
  <c r="L319" i="2"/>
  <c r="K319" i="2"/>
  <c r="K318" i="2" s="1"/>
  <c r="J319" i="2"/>
  <c r="J318" i="2" s="1"/>
  <c r="I319" i="2"/>
  <c r="L318" i="2"/>
  <c r="I318" i="2"/>
  <c r="L315" i="2"/>
  <c r="K315" i="2"/>
  <c r="K314" i="2" s="1"/>
  <c r="J315" i="2"/>
  <c r="J314" i="2" s="1"/>
  <c r="I315" i="2"/>
  <c r="L314" i="2"/>
  <c r="I314" i="2"/>
  <c r="L311" i="2"/>
  <c r="K311" i="2"/>
  <c r="K310" i="2" s="1"/>
  <c r="J311" i="2"/>
  <c r="J310" i="2" s="1"/>
  <c r="I311" i="2"/>
  <c r="L310" i="2"/>
  <c r="I310" i="2"/>
  <c r="L307" i="2"/>
  <c r="K307" i="2"/>
  <c r="K306" i="2" s="1"/>
  <c r="J307" i="2"/>
  <c r="J306" i="2" s="1"/>
  <c r="I307" i="2"/>
  <c r="L306" i="2"/>
  <c r="I306" i="2"/>
  <c r="L303" i="2"/>
  <c r="K303" i="2"/>
  <c r="J303" i="2"/>
  <c r="I303" i="2"/>
  <c r="L300" i="2"/>
  <c r="K300" i="2"/>
  <c r="J300" i="2"/>
  <c r="I300" i="2"/>
  <c r="L298" i="2"/>
  <c r="K298" i="2"/>
  <c r="K297" i="2" s="1"/>
  <c r="J298" i="2"/>
  <c r="J297" i="2" s="1"/>
  <c r="J296" i="2" s="1"/>
  <c r="I298" i="2"/>
  <c r="L297" i="2"/>
  <c r="L296" i="2" s="1"/>
  <c r="I297" i="2"/>
  <c r="I296" i="2" s="1"/>
  <c r="L292" i="2"/>
  <c r="K292" i="2"/>
  <c r="K291" i="2" s="1"/>
  <c r="J292" i="2"/>
  <c r="J291" i="2" s="1"/>
  <c r="I292" i="2"/>
  <c r="L291" i="2"/>
  <c r="I291" i="2"/>
  <c r="L289" i="2"/>
  <c r="K289" i="2"/>
  <c r="K288" i="2" s="1"/>
  <c r="J289" i="2"/>
  <c r="J288" i="2" s="1"/>
  <c r="I289" i="2"/>
  <c r="L288" i="2"/>
  <c r="I288" i="2"/>
  <c r="L286" i="2"/>
  <c r="K286" i="2"/>
  <c r="K285" i="2" s="1"/>
  <c r="J286" i="2"/>
  <c r="J285" i="2" s="1"/>
  <c r="I286" i="2"/>
  <c r="L285" i="2"/>
  <c r="I285" i="2"/>
  <c r="L282" i="2"/>
  <c r="K282" i="2"/>
  <c r="K281" i="2" s="1"/>
  <c r="J282" i="2"/>
  <c r="J281" i="2" s="1"/>
  <c r="I282" i="2"/>
  <c r="L281" i="2"/>
  <c r="I281" i="2"/>
  <c r="L278" i="2"/>
  <c r="K278" i="2"/>
  <c r="K277" i="2" s="1"/>
  <c r="J278" i="2"/>
  <c r="J277" i="2" s="1"/>
  <c r="I278" i="2"/>
  <c r="L277" i="2"/>
  <c r="I277" i="2"/>
  <c r="L274" i="2"/>
  <c r="K274" i="2"/>
  <c r="K273" i="2" s="1"/>
  <c r="J274" i="2"/>
  <c r="J273" i="2" s="1"/>
  <c r="I274" i="2"/>
  <c r="L273" i="2"/>
  <c r="I273" i="2"/>
  <c r="L270" i="2"/>
  <c r="K270" i="2"/>
  <c r="J270" i="2"/>
  <c r="I270" i="2"/>
  <c r="L267" i="2"/>
  <c r="K267" i="2"/>
  <c r="J267" i="2"/>
  <c r="I267" i="2"/>
  <c r="L265" i="2"/>
  <c r="K265" i="2"/>
  <c r="K264" i="2" s="1"/>
  <c r="K263" i="2" s="1"/>
  <c r="J265" i="2"/>
  <c r="J264" i="2" s="1"/>
  <c r="I265" i="2"/>
  <c r="L264" i="2"/>
  <c r="L263" i="2" s="1"/>
  <c r="I264" i="2"/>
  <c r="I263" i="2" s="1"/>
  <c r="L260" i="2"/>
  <c r="L259" i="2" s="1"/>
  <c r="K260" i="2"/>
  <c r="J260" i="2"/>
  <c r="I260" i="2"/>
  <c r="I259" i="2" s="1"/>
  <c r="K259" i="2"/>
  <c r="J259" i="2"/>
  <c r="L257" i="2"/>
  <c r="L256" i="2" s="1"/>
  <c r="K257" i="2"/>
  <c r="J257" i="2"/>
  <c r="I257" i="2"/>
  <c r="I256" i="2" s="1"/>
  <c r="K256" i="2"/>
  <c r="J256" i="2"/>
  <c r="L254" i="2"/>
  <c r="L253" i="2" s="1"/>
  <c r="K254" i="2"/>
  <c r="J254" i="2"/>
  <c r="I254" i="2"/>
  <c r="I253" i="2" s="1"/>
  <c r="K253" i="2"/>
  <c r="J253" i="2"/>
  <c r="L250" i="2"/>
  <c r="L249" i="2" s="1"/>
  <c r="K250" i="2"/>
  <c r="J250" i="2"/>
  <c r="I250" i="2"/>
  <c r="I249" i="2" s="1"/>
  <c r="K249" i="2"/>
  <c r="J249" i="2"/>
  <c r="L246" i="2"/>
  <c r="L245" i="2" s="1"/>
  <c r="K246" i="2"/>
  <c r="J246" i="2"/>
  <c r="I246" i="2"/>
  <c r="I245" i="2" s="1"/>
  <c r="K245" i="2"/>
  <c r="J245" i="2"/>
  <c r="L242" i="2"/>
  <c r="L241" i="2" s="1"/>
  <c r="K242" i="2"/>
  <c r="J242" i="2"/>
  <c r="I242" i="2"/>
  <c r="I241" i="2" s="1"/>
  <c r="K241" i="2"/>
  <c r="J241" i="2"/>
  <c r="L238" i="2"/>
  <c r="K238" i="2"/>
  <c r="J238" i="2"/>
  <c r="I238" i="2"/>
  <c r="L235" i="2"/>
  <c r="K235" i="2"/>
  <c r="J235" i="2"/>
  <c r="I235" i="2"/>
  <c r="L233" i="2"/>
  <c r="L232" i="2" s="1"/>
  <c r="K233" i="2"/>
  <c r="J233" i="2"/>
  <c r="I233" i="2"/>
  <c r="I232" i="2" s="1"/>
  <c r="K232" i="2"/>
  <c r="K231" i="2" s="1"/>
  <c r="J232" i="2"/>
  <c r="J231" i="2" s="1"/>
  <c r="L226" i="2"/>
  <c r="L225" i="2" s="1"/>
  <c r="L224" i="2" s="1"/>
  <c r="K226" i="2"/>
  <c r="J226" i="2"/>
  <c r="I226" i="2"/>
  <c r="I225" i="2" s="1"/>
  <c r="I224" i="2" s="1"/>
  <c r="K225" i="2"/>
  <c r="K224" i="2" s="1"/>
  <c r="J225" i="2"/>
  <c r="J224" i="2" s="1"/>
  <c r="L222" i="2"/>
  <c r="K222" i="2"/>
  <c r="K221" i="2" s="1"/>
  <c r="K220" i="2" s="1"/>
  <c r="J222" i="2"/>
  <c r="J221" i="2" s="1"/>
  <c r="J220" i="2" s="1"/>
  <c r="I222" i="2"/>
  <c r="L221" i="2"/>
  <c r="L220" i="2" s="1"/>
  <c r="I221" i="2"/>
  <c r="I220" i="2" s="1"/>
  <c r="L213" i="2"/>
  <c r="L212" i="2" s="1"/>
  <c r="K213" i="2"/>
  <c r="J213" i="2"/>
  <c r="I213" i="2"/>
  <c r="I212" i="2" s="1"/>
  <c r="K212" i="2"/>
  <c r="J212" i="2"/>
  <c r="L210" i="2"/>
  <c r="L209" i="2" s="1"/>
  <c r="K210" i="2"/>
  <c r="J210" i="2"/>
  <c r="I210" i="2"/>
  <c r="I209" i="2" s="1"/>
  <c r="I208" i="2" s="1"/>
  <c r="K209" i="2"/>
  <c r="K208" i="2" s="1"/>
  <c r="J209" i="2"/>
  <c r="J208" i="2" s="1"/>
  <c r="L203" i="2"/>
  <c r="K203" i="2"/>
  <c r="K202" i="2" s="1"/>
  <c r="K201" i="2" s="1"/>
  <c r="J203" i="2"/>
  <c r="J202" i="2" s="1"/>
  <c r="J201" i="2" s="1"/>
  <c r="I203" i="2"/>
  <c r="L202" i="2"/>
  <c r="L201" i="2" s="1"/>
  <c r="I202" i="2"/>
  <c r="I201" i="2" s="1"/>
  <c r="L199" i="2"/>
  <c r="L198" i="2" s="1"/>
  <c r="K199" i="2"/>
  <c r="J199" i="2"/>
  <c r="I199" i="2"/>
  <c r="I198" i="2" s="1"/>
  <c r="K198" i="2"/>
  <c r="J198" i="2"/>
  <c r="L194" i="2"/>
  <c r="L193" i="2" s="1"/>
  <c r="K194" i="2"/>
  <c r="J194" i="2"/>
  <c r="I194" i="2"/>
  <c r="I193" i="2" s="1"/>
  <c r="K193" i="2"/>
  <c r="J193" i="2"/>
  <c r="P188" i="2"/>
  <c r="O188" i="2"/>
  <c r="N188" i="2"/>
  <c r="M188" i="2"/>
  <c r="L188" i="2"/>
  <c r="K188" i="2"/>
  <c r="K187" i="2" s="1"/>
  <c r="J188" i="2"/>
  <c r="J187" i="2" s="1"/>
  <c r="I188" i="2"/>
  <c r="L187" i="2"/>
  <c r="I187" i="2"/>
  <c r="L183" i="2"/>
  <c r="L182" i="2" s="1"/>
  <c r="K183" i="2"/>
  <c r="K182" i="2" s="1"/>
  <c r="J183" i="2"/>
  <c r="J182" i="2" s="1"/>
  <c r="I183" i="2"/>
  <c r="I182" i="2"/>
  <c r="L180" i="2"/>
  <c r="L179" i="2" s="1"/>
  <c r="L178" i="2" s="1"/>
  <c r="K180" i="2"/>
  <c r="K179" i="2" s="1"/>
  <c r="J180" i="2"/>
  <c r="J179" i="2" s="1"/>
  <c r="I180" i="2"/>
  <c r="I179" i="2"/>
  <c r="I178" i="2" s="1"/>
  <c r="I177" i="2" s="1"/>
  <c r="L172" i="2"/>
  <c r="L171" i="2" s="1"/>
  <c r="K172" i="2"/>
  <c r="J172" i="2"/>
  <c r="I172" i="2"/>
  <c r="I171" i="2" s="1"/>
  <c r="K171" i="2"/>
  <c r="J171" i="2"/>
  <c r="L167" i="2"/>
  <c r="L166" i="2" s="1"/>
  <c r="L165" i="2" s="1"/>
  <c r="K167" i="2"/>
  <c r="J167" i="2"/>
  <c r="I167" i="2"/>
  <c r="I166" i="2" s="1"/>
  <c r="K166" i="2"/>
  <c r="K165" i="2" s="1"/>
  <c r="J166" i="2"/>
  <c r="J165" i="2" s="1"/>
  <c r="L163" i="2"/>
  <c r="K163" i="2"/>
  <c r="K162" i="2" s="1"/>
  <c r="K161" i="2" s="1"/>
  <c r="J163" i="2"/>
  <c r="J162" i="2" s="1"/>
  <c r="J161" i="2" s="1"/>
  <c r="I163" i="2"/>
  <c r="L162" i="2"/>
  <c r="L161" i="2" s="1"/>
  <c r="I162" i="2"/>
  <c r="I161" i="2" s="1"/>
  <c r="L158" i="2"/>
  <c r="L157" i="2" s="1"/>
  <c r="K158" i="2"/>
  <c r="K157" i="2" s="1"/>
  <c r="J158" i="2"/>
  <c r="J157" i="2" s="1"/>
  <c r="I158" i="2"/>
  <c r="I157" i="2"/>
  <c r="L153" i="2"/>
  <c r="L152" i="2" s="1"/>
  <c r="L151" i="2" s="1"/>
  <c r="L150" i="2" s="1"/>
  <c r="K153" i="2"/>
  <c r="K152" i="2" s="1"/>
  <c r="J153" i="2"/>
  <c r="J152" i="2" s="1"/>
  <c r="J151" i="2" s="1"/>
  <c r="J150" i="2" s="1"/>
  <c r="I153" i="2"/>
  <c r="I152" i="2"/>
  <c r="I151" i="2" s="1"/>
  <c r="I150" i="2" s="1"/>
  <c r="L147" i="2"/>
  <c r="L146" i="2" s="1"/>
  <c r="L145" i="2" s="1"/>
  <c r="K147" i="2"/>
  <c r="K146" i="2" s="1"/>
  <c r="K145" i="2" s="1"/>
  <c r="J147" i="2"/>
  <c r="J146" i="2" s="1"/>
  <c r="J145" i="2" s="1"/>
  <c r="I147" i="2"/>
  <c r="I146" i="2"/>
  <c r="I145" i="2" s="1"/>
  <c r="L143" i="2"/>
  <c r="K143" i="2"/>
  <c r="J143" i="2"/>
  <c r="I143" i="2"/>
  <c r="I142" i="2" s="1"/>
  <c r="L142" i="2"/>
  <c r="K142" i="2"/>
  <c r="J142" i="2"/>
  <c r="L139" i="2"/>
  <c r="K139" i="2"/>
  <c r="J139" i="2"/>
  <c r="I139" i="2"/>
  <c r="I138" i="2" s="1"/>
  <c r="I137" i="2" s="1"/>
  <c r="L138" i="2"/>
  <c r="L137" i="2" s="1"/>
  <c r="K138" i="2"/>
  <c r="K137" i="2" s="1"/>
  <c r="J138" i="2"/>
  <c r="J137" i="2" s="1"/>
  <c r="L134" i="2"/>
  <c r="L133" i="2" s="1"/>
  <c r="L132" i="2" s="1"/>
  <c r="L131" i="2" s="1"/>
  <c r="K134" i="2"/>
  <c r="K133" i="2" s="1"/>
  <c r="K132" i="2" s="1"/>
  <c r="K131" i="2" s="1"/>
  <c r="J134" i="2"/>
  <c r="J133" i="2" s="1"/>
  <c r="J132" i="2" s="1"/>
  <c r="J131" i="2" s="1"/>
  <c r="I134" i="2"/>
  <c r="I133" i="2"/>
  <c r="I132" i="2" s="1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/>
  <c r="I127" i="2" s="1"/>
  <c r="L125" i="2"/>
  <c r="K125" i="2"/>
  <c r="J125" i="2"/>
  <c r="I125" i="2"/>
  <c r="I124" i="2" s="1"/>
  <c r="I123" i="2" s="1"/>
  <c r="L124" i="2"/>
  <c r="L123" i="2" s="1"/>
  <c r="K124" i="2"/>
  <c r="K123" i="2" s="1"/>
  <c r="J124" i="2"/>
  <c r="J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/>
  <c r="I119" i="2" s="1"/>
  <c r="L117" i="2"/>
  <c r="K117" i="2"/>
  <c r="J117" i="2"/>
  <c r="I117" i="2"/>
  <c r="I116" i="2" s="1"/>
  <c r="I115" i="2" s="1"/>
  <c r="L116" i="2"/>
  <c r="L115" i="2" s="1"/>
  <c r="K116" i="2"/>
  <c r="K115" i="2" s="1"/>
  <c r="J116" i="2"/>
  <c r="J115" i="2" s="1"/>
  <c r="L112" i="2"/>
  <c r="L111" i="2" s="1"/>
  <c r="L110" i="2" s="1"/>
  <c r="K112" i="2"/>
  <c r="K111" i="2" s="1"/>
  <c r="K110" i="2" s="1"/>
  <c r="J112" i="2"/>
  <c r="J111" i="2" s="1"/>
  <c r="J110" i="2" s="1"/>
  <c r="I112" i="2"/>
  <c r="I111" i="2"/>
  <c r="I110" i="2" s="1"/>
  <c r="I109" i="2" s="1"/>
  <c r="L106" i="2"/>
  <c r="L105" i="2" s="1"/>
  <c r="K106" i="2"/>
  <c r="K105" i="2" s="1"/>
  <c r="J106" i="2"/>
  <c r="J105" i="2" s="1"/>
  <c r="I106" i="2"/>
  <c r="I105" i="2"/>
  <c r="L102" i="2"/>
  <c r="L101" i="2" s="1"/>
  <c r="K102" i="2"/>
  <c r="K101" i="2" s="1"/>
  <c r="K100" i="2" s="1"/>
  <c r="J102" i="2"/>
  <c r="J101" i="2" s="1"/>
  <c r="I102" i="2"/>
  <c r="I101" i="2"/>
  <c r="I100" i="2" s="1"/>
  <c r="L97" i="2"/>
  <c r="K97" i="2"/>
  <c r="J97" i="2"/>
  <c r="I97" i="2"/>
  <c r="I96" i="2" s="1"/>
  <c r="I95" i="2" s="1"/>
  <c r="L96" i="2"/>
  <c r="L95" i="2" s="1"/>
  <c r="K96" i="2"/>
  <c r="K95" i="2" s="1"/>
  <c r="J96" i="2"/>
  <c r="J95" i="2" s="1"/>
  <c r="L92" i="2"/>
  <c r="L91" i="2" s="1"/>
  <c r="L90" i="2" s="1"/>
  <c r="K92" i="2"/>
  <c r="K91" i="2" s="1"/>
  <c r="K90" i="2" s="1"/>
  <c r="K89" i="2" s="1"/>
  <c r="J92" i="2"/>
  <c r="J91" i="2" s="1"/>
  <c r="J90" i="2" s="1"/>
  <c r="I92" i="2"/>
  <c r="I91" i="2"/>
  <c r="I90" i="2" s="1"/>
  <c r="I89" i="2" s="1"/>
  <c r="L85" i="2"/>
  <c r="L84" i="2" s="1"/>
  <c r="L83" i="2" s="1"/>
  <c r="L82" i="2" s="1"/>
  <c r="K85" i="2"/>
  <c r="K84" i="2" s="1"/>
  <c r="K83" i="2" s="1"/>
  <c r="K82" i="2" s="1"/>
  <c r="J85" i="2"/>
  <c r="J84" i="2" s="1"/>
  <c r="J83" i="2" s="1"/>
  <c r="J82" i="2" s="1"/>
  <c r="I85" i="2"/>
  <c r="I84" i="2"/>
  <c r="I83" i="2" s="1"/>
  <c r="I82" i="2" s="1"/>
  <c r="L80" i="2"/>
  <c r="L79" i="2" s="1"/>
  <c r="L78" i="2" s="1"/>
  <c r="K80" i="2"/>
  <c r="K79" i="2" s="1"/>
  <c r="K78" i="2" s="1"/>
  <c r="J80" i="2"/>
  <c r="J79" i="2" s="1"/>
  <c r="J78" i="2" s="1"/>
  <c r="I80" i="2"/>
  <c r="I79" i="2"/>
  <c r="I78" i="2" s="1"/>
  <c r="L74" i="2"/>
  <c r="K74" i="2"/>
  <c r="J74" i="2"/>
  <c r="I74" i="2"/>
  <c r="I73" i="2" s="1"/>
  <c r="L73" i="2"/>
  <c r="K73" i="2"/>
  <c r="J73" i="2"/>
  <c r="L69" i="2"/>
  <c r="L68" i="2" s="1"/>
  <c r="K69" i="2"/>
  <c r="J69" i="2"/>
  <c r="I69" i="2"/>
  <c r="I68" i="2" s="1"/>
  <c r="K68" i="2"/>
  <c r="J68" i="2"/>
  <c r="L64" i="2"/>
  <c r="K64" i="2"/>
  <c r="J64" i="2"/>
  <c r="I64" i="2"/>
  <c r="I63" i="2" s="1"/>
  <c r="L63" i="2"/>
  <c r="L62" i="2" s="1"/>
  <c r="L61" i="2" s="1"/>
  <c r="K63" i="2"/>
  <c r="K62" i="2" s="1"/>
  <c r="K61" i="2" s="1"/>
  <c r="J63" i="2"/>
  <c r="J62" i="2" s="1"/>
  <c r="J61" i="2" s="1"/>
  <c r="L45" i="2"/>
  <c r="L44" i="2" s="1"/>
  <c r="L43" i="2" s="1"/>
  <c r="L42" i="2" s="1"/>
  <c r="K45" i="2"/>
  <c r="J45" i="2"/>
  <c r="I45" i="2"/>
  <c r="I44" i="2" s="1"/>
  <c r="I43" i="2" s="1"/>
  <c r="I42" i="2" s="1"/>
  <c r="K44" i="2"/>
  <c r="K43" i="2" s="1"/>
  <c r="K42" i="2" s="1"/>
  <c r="J44" i="2"/>
  <c r="J43" i="2" s="1"/>
  <c r="J42" i="2" s="1"/>
  <c r="L40" i="2"/>
  <c r="L39" i="2" s="1"/>
  <c r="L38" i="2" s="1"/>
  <c r="K40" i="2"/>
  <c r="J40" i="2"/>
  <c r="I40" i="2"/>
  <c r="I39" i="2" s="1"/>
  <c r="I38" i="2" s="1"/>
  <c r="K39" i="2"/>
  <c r="K38" i="2" s="1"/>
  <c r="J39" i="2"/>
  <c r="J38" i="2" s="1"/>
  <c r="L36" i="2"/>
  <c r="K36" i="2"/>
  <c r="J36" i="2"/>
  <c r="I36" i="2"/>
  <c r="L34" i="2"/>
  <c r="L33" i="2" s="1"/>
  <c r="L32" i="2" s="1"/>
  <c r="K34" i="2"/>
  <c r="J34" i="2"/>
  <c r="I34" i="2"/>
  <c r="I33" i="2" s="1"/>
  <c r="I32" i="2" s="1"/>
  <c r="K33" i="2"/>
  <c r="K32" i="2" s="1"/>
  <c r="J33" i="2"/>
  <c r="J32" i="2" s="1"/>
  <c r="J31" i="2" s="1"/>
  <c r="L357" i="1"/>
  <c r="K357" i="1"/>
  <c r="K356" i="1" s="1"/>
  <c r="J357" i="1"/>
  <c r="I357" i="1"/>
  <c r="I356" i="1" s="1"/>
  <c r="L356" i="1"/>
  <c r="J356" i="1"/>
  <c r="L354" i="1"/>
  <c r="K354" i="1"/>
  <c r="K353" i="1" s="1"/>
  <c r="J354" i="1"/>
  <c r="I354" i="1"/>
  <c r="I353" i="1" s="1"/>
  <c r="L353" i="1"/>
  <c r="J353" i="1"/>
  <c r="L351" i="1"/>
  <c r="K351" i="1"/>
  <c r="K350" i="1" s="1"/>
  <c r="J351" i="1"/>
  <c r="I351" i="1"/>
  <c r="I350" i="1" s="1"/>
  <c r="L350" i="1"/>
  <c r="J350" i="1"/>
  <c r="L347" i="1"/>
  <c r="K347" i="1"/>
  <c r="K346" i="1" s="1"/>
  <c r="J347" i="1"/>
  <c r="I347" i="1"/>
  <c r="I346" i="1" s="1"/>
  <c r="L346" i="1"/>
  <c r="J346" i="1"/>
  <c r="L343" i="1"/>
  <c r="K343" i="1"/>
  <c r="K342" i="1" s="1"/>
  <c r="J343" i="1"/>
  <c r="I343" i="1"/>
  <c r="I342" i="1" s="1"/>
  <c r="L342" i="1"/>
  <c r="J342" i="1"/>
  <c r="L339" i="1"/>
  <c r="K339" i="1"/>
  <c r="K338" i="1" s="1"/>
  <c r="J339" i="1"/>
  <c r="I339" i="1"/>
  <c r="I338" i="1" s="1"/>
  <c r="L338" i="1"/>
  <c r="J338" i="1"/>
  <c r="L335" i="1"/>
  <c r="K335" i="1"/>
  <c r="J335" i="1"/>
  <c r="I335" i="1"/>
  <c r="L332" i="1"/>
  <c r="K332" i="1"/>
  <c r="J332" i="1"/>
  <c r="I332" i="1"/>
  <c r="L330" i="1"/>
  <c r="K330" i="1"/>
  <c r="K329" i="1" s="1"/>
  <c r="K328" i="1" s="1"/>
  <c r="J330" i="1"/>
  <c r="I330" i="1"/>
  <c r="I329" i="1" s="1"/>
  <c r="L329" i="1"/>
  <c r="L328" i="1" s="1"/>
  <c r="J329" i="1"/>
  <c r="J328" i="1" s="1"/>
  <c r="L325" i="1"/>
  <c r="L324" i="1" s="1"/>
  <c r="K325" i="1"/>
  <c r="J325" i="1"/>
  <c r="J324" i="1" s="1"/>
  <c r="I325" i="1"/>
  <c r="K324" i="1"/>
  <c r="I324" i="1"/>
  <c r="L322" i="1"/>
  <c r="L321" i="1" s="1"/>
  <c r="K322" i="1"/>
  <c r="J322" i="1"/>
  <c r="J321" i="1" s="1"/>
  <c r="I322" i="1"/>
  <c r="K321" i="1"/>
  <c r="I321" i="1"/>
  <c r="L319" i="1"/>
  <c r="L318" i="1" s="1"/>
  <c r="K319" i="1"/>
  <c r="J319" i="1"/>
  <c r="J318" i="1" s="1"/>
  <c r="I319" i="1"/>
  <c r="K318" i="1"/>
  <c r="I318" i="1"/>
  <c r="L315" i="1"/>
  <c r="L314" i="1" s="1"/>
  <c r="K315" i="1"/>
  <c r="J315" i="1"/>
  <c r="J314" i="1" s="1"/>
  <c r="I315" i="1"/>
  <c r="K314" i="1"/>
  <c r="I314" i="1"/>
  <c r="L311" i="1"/>
  <c r="L310" i="1" s="1"/>
  <c r="K311" i="1"/>
  <c r="J311" i="1"/>
  <c r="J310" i="1" s="1"/>
  <c r="I311" i="1"/>
  <c r="K310" i="1"/>
  <c r="I310" i="1"/>
  <c r="L307" i="1"/>
  <c r="L306" i="1" s="1"/>
  <c r="K307" i="1"/>
  <c r="J307" i="1"/>
  <c r="J306" i="1" s="1"/>
  <c r="I307" i="1"/>
  <c r="K306" i="1"/>
  <c r="I306" i="1"/>
  <c r="L303" i="1"/>
  <c r="K303" i="1"/>
  <c r="J303" i="1"/>
  <c r="I303" i="1"/>
  <c r="L300" i="1"/>
  <c r="K300" i="1"/>
  <c r="J300" i="1"/>
  <c r="I300" i="1"/>
  <c r="L298" i="1"/>
  <c r="L297" i="1" s="1"/>
  <c r="K298" i="1"/>
  <c r="J298" i="1"/>
  <c r="J297" i="1" s="1"/>
  <c r="J296" i="1" s="1"/>
  <c r="J295" i="1" s="1"/>
  <c r="I298" i="1"/>
  <c r="K297" i="1"/>
  <c r="K296" i="1" s="1"/>
  <c r="I297" i="1"/>
  <c r="I296" i="1" s="1"/>
  <c r="L292" i="1"/>
  <c r="L291" i="1" s="1"/>
  <c r="K292" i="1"/>
  <c r="J292" i="1"/>
  <c r="J291" i="1" s="1"/>
  <c r="I292" i="1"/>
  <c r="K291" i="1"/>
  <c r="I291" i="1"/>
  <c r="L289" i="1"/>
  <c r="L288" i="1" s="1"/>
  <c r="K289" i="1"/>
  <c r="J289" i="1"/>
  <c r="J288" i="1" s="1"/>
  <c r="I289" i="1"/>
  <c r="K288" i="1"/>
  <c r="I288" i="1"/>
  <c r="L286" i="1"/>
  <c r="L285" i="1" s="1"/>
  <c r="K286" i="1"/>
  <c r="J286" i="1"/>
  <c r="J285" i="1" s="1"/>
  <c r="I286" i="1"/>
  <c r="K285" i="1"/>
  <c r="I285" i="1"/>
  <c r="L282" i="1"/>
  <c r="L281" i="1" s="1"/>
  <c r="K282" i="1"/>
  <c r="J282" i="1"/>
  <c r="J281" i="1" s="1"/>
  <c r="I282" i="1"/>
  <c r="K281" i="1"/>
  <c r="I281" i="1"/>
  <c r="L278" i="1"/>
  <c r="L277" i="1" s="1"/>
  <c r="K278" i="1"/>
  <c r="J278" i="1"/>
  <c r="J277" i="1" s="1"/>
  <c r="I278" i="1"/>
  <c r="K277" i="1"/>
  <c r="I277" i="1"/>
  <c r="L274" i="1"/>
  <c r="L273" i="1" s="1"/>
  <c r="K274" i="1"/>
  <c r="J274" i="1"/>
  <c r="J273" i="1" s="1"/>
  <c r="I274" i="1"/>
  <c r="K273" i="1"/>
  <c r="I273" i="1"/>
  <c r="L270" i="1"/>
  <c r="K270" i="1"/>
  <c r="J270" i="1"/>
  <c r="I270" i="1"/>
  <c r="L267" i="1"/>
  <c r="K267" i="1"/>
  <c r="J267" i="1"/>
  <c r="I267" i="1"/>
  <c r="L265" i="1"/>
  <c r="L264" i="1" s="1"/>
  <c r="L263" i="1" s="1"/>
  <c r="K265" i="1"/>
  <c r="J265" i="1"/>
  <c r="J264" i="1" s="1"/>
  <c r="I265" i="1"/>
  <c r="K264" i="1"/>
  <c r="K263" i="1" s="1"/>
  <c r="I264" i="1"/>
  <c r="I263" i="1" s="1"/>
  <c r="L260" i="1"/>
  <c r="K260" i="1"/>
  <c r="K259" i="1" s="1"/>
  <c r="J260" i="1"/>
  <c r="I260" i="1"/>
  <c r="I259" i="1" s="1"/>
  <c r="L259" i="1"/>
  <c r="J259" i="1"/>
  <c r="L257" i="1"/>
  <c r="K257" i="1"/>
  <c r="K256" i="1" s="1"/>
  <c r="J257" i="1"/>
  <c r="I257" i="1"/>
  <c r="I256" i="1" s="1"/>
  <c r="L256" i="1"/>
  <c r="J256" i="1"/>
  <c r="L254" i="1"/>
  <c r="K254" i="1"/>
  <c r="K253" i="1" s="1"/>
  <c r="J254" i="1"/>
  <c r="I254" i="1"/>
  <c r="I253" i="1" s="1"/>
  <c r="L253" i="1"/>
  <c r="J253" i="1"/>
  <c r="L250" i="1"/>
  <c r="K250" i="1"/>
  <c r="K249" i="1" s="1"/>
  <c r="J250" i="1"/>
  <c r="I250" i="1"/>
  <c r="I249" i="1" s="1"/>
  <c r="L249" i="1"/>
  <c r="J249" i="1"/>
  <c r="L246" i="1"/>
  <c r="K246" i="1"/>
  <c r="K245" i="1" s="1"/>
  <c r="J246" i="1"/>
  <c r="I246" i="1"/>
  <c r="I245" i="1" s="1"/>
  <c r="L245" i="1"/>
  <c r="J245" i="1"/>
  <c r="L242" i="1"/>
  <c r="K242" i="1"/>
  <c r="K241" i="1" s="1"/>
  <c r="J242" i="1"/>
  <c r="I242" i="1"/>
  <c r="I241" i="1" s="1"/>
  <c r="L241" i="1"/>
  <c r="J241" i="1"/>
  <c r="L238" i="1"/>
  <c r="K238" i="1"/>
  <c r="J238" i="1"/>
  <c r="I238" i="1"/>
  <c r="L235" i="1"/>
  <c r="K235" i="1"/>
  <c r="J235" i="1"/>
  <c r="I235" i="1"/>
  <c r="L233" i="1"/>
  <c r="K233" i="1"/>
  <c r="K232" i="1" s="1"/>
  <c r="J233" i="1"/>
  <c r="I233" i="1"/>
  <c r="I232" i="1" s="1"/>
  <c r="I231" i="1" s="1"/>
  <c r="I230" i="1" s="1"/>
  <c r="L232" i="1"/>
  <c r="L231" i="1" s="1"/>
  <c r="J232" i="1"/>
  <c r="J231" i="1" s="1"/>
  <c r="L226" i="1"/>
  <c r="K226" i="1"/>
  <c r="K225" i="1" s="1"/>
  <c r="K224" i="1" s="1"/>
  <c r="J226" i="1"/>
  <c r="I226" i="1"/>
  <c r="I225" i="1" s="1"/>
  <c r="I224" i="1" s="1"/>
  <c r="L225" i="1"/>
  <c r="L224" i="1" s="1"/>
  <c r="J225" i="1"/>
  <c r="J224" i="1" s="1"/>
  <c r="L222" i="1"/>
  <c r="L221" i="1" s="1"/>
  <c r="L220" i="1" s="1"/>
  <c r="K222" i="1"/>
  <c r="J222" i="1"/>
  <c r="J221" i="1" s="1"/>
  <c r="J220" i="1" s="1"/>
  <c r="I222" i="1"/>
  <c r="K221" i="1"/>
  <c r="K220" i="1" s="1"/>
  <c r="I221" i="1"/>
  <c r="I220" i="1" s="1"/>
  <c r="L213" i="1"/>
  <c r="K213" i="1"/>
  <c r="K212" i="1" s="1"/>
  <c r="J213" i="1"/>
  <c r="I213" i="1"/>
  <c r="I212" i="1" s="1"/>
  <c r="L212" i="1"/>
  <c r="J212" i="1"/>
  <c r="L210" i="1"/>
  <c r="K210" i="1"/>
  <c r="K209" i="1" s="1"/>
  <c r="J210" i="1"/>
  <c r="I210" i="1"/>
  <c r="I209" i="1" s="1"/>
  <c r="I208" i="1" s="1"/>
  <c r="L209" i="1"/>
  <c r="L208" i="1" s="1"/>
  <c r="J209" i="1"/>
  <c r="J208" i="1" s="1"/>
  <c r="L203" i="1"/>
  <c r="L202" i="1" s="1"/>
  <c r="L201" i="1" s="1"/>
  <c r="K203" i="1"/>
  <c r="J203" i="1"/>
  <c r="J202" i="1" s="1"/>
  <c r="J201" i="1" s="1"/>
  <c r="I203" i="1"/>
  <c r="K202" i="1"/>
  <c r="K201" i="1" s="1"/>
  <c r="I202" i="1"/>
  <c r="I201" i="1" s="1"/>
  <c r="L199" i="1"/>
  <c r="K199" i="1"/>
  <c r="K198" i="1" s="1"/>
  <c r="J199" i="1"/>
  <c r="I199" i="1"/>
  <c r="I198" i="1" s="1"/>
  <c r="L198" i="1"/>
  <c r="J198" i="1"/>
  <c r="L194" i="1"/>
  <c r="K194" i="1"/>
  <c r="K193" i="1" s="1"/>
  <c r="J194" i="1"/>
  <c r="I194" i="1"/>
  <c r="I193" i="1" s="1"/>
  <c r="L193" i="1"/>
  <c r="J193" i="1"/>
  <c r="P188" i="1"/>
  <c r="O188" i="1"/>
  <c r="N188" i="1"/>
  <c r="M188" i="1"/>
  <c r="L188" i="1"/>
  <c r="L187" i="1" s="1"/>
  <c r="K188" i="1"/>
  <c r="J188" i="1"/>
  <c r="J187" i="1" s="1"/>
  <c r="I188" i="1"/>
  <c r="K187" i="1"/>
  <c r="I187" i="1"/>
  <c r="L183" i="1"/>
  <c r="L182" i="1" s="1"/>
  <c r="K183" i="1"/>
  <c r="J183" i="1"/>
  <c r="J182" i="1" s="1"/>
  <c r="I183" i="1"/>
  <c r="K182" i="1"/>
  <c r="I182" i="1"/>
  <c r="L180" i="1"/>
  <c r="L179" i="1" s="1"/>
  <c r="K180" i="1"/>
  <c r="J180" i="1"/>
  <c r="J179" i="1" s="1"/>
  <c r="I180" i="1"/>
  <c r="K179" i="1"/>
  <c r="I179" i="1"/>
  <c r="I178" i="1" s="1"/>
  <c r="L172" i="1"/>
  <c r="K172" i="1"/>
  <c r="K171" i="1" s="1"/>
  <c r="J172" i="1"/>
  <c r="I172" i="1"/>
  <c r="I171" i="1" s="1"/>
  <c r="L171" i="1"/>
  <c r="J171" i="1"/>
  <c r="L167" i="1"/>
  <c r="K167" i="1"/>
  <c r="K166" i="1" s="1"/>
  <c r="K165" i="1" s="1"/>
  <c r="J167" i="1"/>
  <c r="I167" i="1"/>
  <c r="I166" i="1" s="1"/>
  <c r="L166" i="1"/>
  <c r="L165" i="1" s="1"/>
  <c r="J166" i="1"/>
  <c r="J165" i="1" s="1"/>
  <c r="L163" i="1"/>
  <c r="L162" i="1" s="1"/>
  <c r="L161" i="1" s="1"/>
  <c r="L160" i="1" s="1"/>
  <c r="K163" i="1"/>
  <c r="J163" i="1"/>
  <c r="J162" i="1" s="1"/>
  <c r="J161" i="1" s="1"/>
  <c r="I163" i="1"/>
  <c r="K162" i="1"/>
  <c r="K161" i="1" s="1"/>
  <c r="K160" i="1" s="1"/>
  <c r="I162" i="1"/>
  <c r="I161" i="1" s="1"/>
  <c r="L158" i="1"/>
  <c r="L157" i="1" s="1"/>
  <c r="K158" i="1"/>
  <c r="J158" i="1"/>
  <c r="J157" i="1" s="1"/>
  <c r="I158" i="1"/>
  <c r="K157" i="1"/>
  <c r="I157" i="1"/>
  <c r="L153" i="1"/>
  <c r="L152" i="1" s="1"/>
  <c r="L151" i="1" s="1"/>
  <c r="L150" i="1" s="1"/>
  <c r="K153" i="1"/>
  <c r="J153" i="1"/>
  <c r="J152" i="1" s="1"/>
  <c r="I153" i="1"/>
  <c r="K152" i="1"/>
  <c r="K151" i="1" s="1"/>
  <c r="K150" i="1" s="1"/>
  <c r="I152" i="1"/>
  <c r="I151" i="1" s="1"/>
  <c r="I150" i="1" s="1"/>
  <c r="L147" i="1"/>
  <c r="L146" i="1" s="1"/>
  <c r="L145" i="1" s="1"/>
  <c r="K147" i="1"/>
  <c r="J147" i="1"/>
  <c r="J146" i="1" s="1"/>
  <c r="J145" i="1" s="1"/>
  <c r="I147" i="1"/>
  <c r="K146" i="1"/>
  <c r="K145" i="1" s="1"/>
  <c r="I146" i="1"/>
  <c r="I145" i="1" s="1"/>
  <c r="L143" i="1"/>
  <c r="K143" i="1"/>
  <c r="K142" i="1" s="1"/>
  <c r="J143" i="1"/>
  <c r="I143" i="1"/>
  <c r="I142" i="1" s="1"/>
  <c r="L142" i="1"/>
  <c r="J142" i="1"/>
  <c r="L139" i="1"/>
  <c r="K139" i="1"/>
  <c r="K138" i="1" s="1"/>
  <c r="K137" i="1" s="1"/>
  <c r="J139" i="1"/>
  <c r="I139" i="1"/>
  <c r="I138" i="1" s="1"/>
  <c r="I137" i="1" s="1"/>
  <c r="L138" i="1"/>
  <c r="L137" i="1" s="1"/>
  <c r="J138" i="1"/>
  <c r="J137" i="1" s="1"/>
  <c r="L134" i="1"/>
  <c r="L133" i="1" s="1"/>
  <c r="L132" i="1" s="1"/>
  <c r="L131" i="1" s="1"/>
  <c r="K134" i="1"/>
  <c r="J134" i="1"/>
  <c r="J133" i="1" s="1"/>
  <c r="J132" i="1" s="1"/>
  <c r="I134" i="1"/>
  <c r="K133" i="1"/>
  <c r="K132" i="1" s="1"/>
  <c r="I133" i="1"/>
  <c r="I132" i="1" s="1"/>
  <c r="I131" i="1" s="1"/>
  <c r="L129" i="1"/>
  <c r="L128" i="1" s="1"/>
  <c r="L127" i="1" s="1"/>
  <c r="K129" i="1"/>
  <c r="J129" i="1"/>
  <c r="J128" i="1" s="1"/>
  <c r="J127" i="1" s="1"/>
  <c r="I129" i="1"/>
  <c r="K128" i="1"/>
  <c r="K127" i="1" s="1"/>
  <c r="I128" i="1"/>
  <c r="I127" i="1" s="1"/>
  <c r="L125" i="1"/>
  <c r="K125" i="1"/>
  <c r="K124" i="1" s="1"/>
  <c r="K123" i="1" s="1"/>
  <c r="J125" i="1"/>
  <c r="I125" i="1"/>
  <c r="I124" i="1" s="1"/>
  <c r="I123" i="1" s="1"/>
  <c r="L124" i="1"/>
  <c r="L123" i="1" s="1"/>
  <c r="J124" i="1"/>
  <c r="J123" i="1" s="1"/>
  <c r="L121" i="1"/>
  <c r="L120" i="1" s="1"/>
  <c r="L119" i="1" s="1"/>
  <c r="K121" i="1"/>
  <c r="J121" i="1"/>
  <c r="J120" i="1" s="1"/>
  <c r="J119" i="1" s="1"/>
  <c r="I121" i="1"/>
  <c r="K120" i="1"/>
  <c r="K119" i="1" s="1"/>
  <c r="I120" i="1"/>
  <c r="I119" i="1" s="1"/>
  <c r="L117" i="1"/>
  <c r="K117" i="1"/>
  <c r="K116" i="1" s="1"/>
  <c r="K115" i="1" s="1"/>
  <c r="J117" i="1"/>
  <c r="I117" i="1"/>
  <c r="I116" i="1" s="1"/>
  <c r="I115" i="1" s="1"/>
  <c r="L116" i="1"/>
  <c r="L115" i="1" s="1"/>
  <c r="J116" i="1"/>
  <c r="J115" i="1" s="1"/>
  <c r="L112" i="1"/>
  <c r="L111" i="1" s="1"/>
  <c r="L110" i="1" s="1"/>
  <c r="K112" i="1"/>
  <c r="J112" i="1"/>
  <c r="J111" i="1" s="1"/>
  <c r="J110" i="1" s="1"/>
  <c r="J109" i="1" s="1"/>
  <c r="I112" i="1"/>
  <c r="K111" i="1"/>
  <c r="K110" i="1" s="1"/>
  <c r="I111" i="1"/>
  <c r="I110" i="1" s="1"/>
  <c r="L106" i="1"/>
  <c r="L105" i="1" s="1"/>
  <c r="K106" i="1"/>
  <c r="J106" i="1"/>
  <c r="J105" i="1" s="1"/>
  <c r="I106" i="1"/>
  <c r="K105" i="1"/>
  <c r="I105" i="1"/>
  <c r="L102" i="1"/>
  <c r="L101" i="1" s="1"/>
  <c r="K102" i="1"/>
  <c r="J102" i="1"/>
  <c r="J101" i="1" s="1"/>
  <c r="J100" i="1" s="1"/>
  <c r="I102" i="1"/>
  <c r="K101" i="1"/>
  <c r="K100" i="1" s="1"/>
  <c r="I101" i="1"/>
  <c r="I100" i="1" s="1"/>
  <c r="L97" i="1"/>
  <c r="K97" i="1"/>
  <c r="K96" i="1" s="1"/>
  <c r="K95" i="1" s="1"/>
  <c r="J97" i="1"/>
  <c r="I97" i="1"/>
  <c r="I96" i="1" s="1"/>
  <c r="I95" i="1" s="1"/>
  <c r="L96" i="1"/>
  <c r="L95" i="1" s="1"/>
  <c r="J96" i="1"/>
  <c r="J95" i="1" s="1"/>
  <c r="L92" i="1"/>
  <c r="L91" i="1" s="1"/>
  <c r="L90" i="1" s="1"/>
  <c r="K92" i="1"/>
  <c r="J92" i="1"/>
  <c r="J91" i="1" s="1"/>
  <c r="J90" i="1" s="1"/>
  <c r="J89" i="1" s="1"/>
  <c r="I92" i="1"/>
  <c r="K91" i="1"/>
  <c r="K90" i="1" s="1"/>
  <c r="I91" i="1"/>
  <c r="I90" i="1" s="1"/>
  <c r="L85" i="1"/>
  <c r="L84" i="1" s="1"/>
  <c r="L83" i="1" s="1"/>
  <c r="L82" i="1" s="1"/>
  <c r="K85" i="1"/>
  <c r="J85" i="1"/>
  <c r="J84" i="1" s="1"/>
  <c r="J83" i="1" s="1"/>
  <c r="J82" i="1" s="1"/>
  <c r="I85" i="1"/>
  <c r="K84" i="1"/>
  <c r="K83" i="1" s="1"/>
  <c r="K82" i="1" s="1"/>
  <c r="I84" i="1"/>
  <c r="I83" i="1" s="1"/>
  <c r="I82" i="1" s="1"/>
  <c r="L80" i="1"/>
  <c r="L79" i="1" s="1"/>
  <c r="L78" i="1" s="1"/>
  <c r="K80" i="1"/>
  <c r="J80" i="1"/>
  <c r="J79" i="1" s="1"/>
  <c r="J78" i="1" s="1"/>
  <c r="I80" i="1"/>
  <c r="K79" i="1"/>
  <c r="K78" i="1" s="1"/>
  <c r="I79" i="1"/>
  <c r="I78" i="1" s="1"/>
  <c r="L74" i="1"/>
  <c r="K74" i="1"/>
  <c r="K73" i="1" s="1"/>
  <c r="J74" i="1"/>
  <c r="I74" i="1"/>
  <c r="I73" i="1" s="1"/>
  <c r="L73" i="1"/>
  <c r="J73" i="1"/>
  <c r="L69" i="1"/>
  <c r="K69" i="1"/>
  <c r="K68" i="1" s="1"/>
  <c r="J69" i="1"/>
  <c r="I69" i="1"/>
  <c r="I68" i="1" s="1"/>
  <c r="L68" i="1"/>
  <c r="J68" i="1"/>
  <c r="L64" i="1"/>
  <c r="K64" i="1"/>
  <c r="K63" i="1" s="1"/>
  <c r="K62" i="1" s="1"/>
  <c r="K61" i="1" s="1"/>
  <c r="J64" i="1"/>
  <c r="I64" i="1"/>
  <c r="I63" i="1" s="1"/>
  <c r="I62" i="1" s="1"/>
  <c r="I61" i="1" s="1"/>
  <c r="L63" i="1"/>
  <c r="J63" i="1"/>
  <c r="L62" i="1"/>
  <c r="L61" i="1" s="1"/>
  <c r="J62" i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357" i="10"/>
  <c r="L356" i="10" s="1"/>
  <c r="K357" i="10"/>
  <c r="K356" i="10" s="1"/>
  <c r="J357" i="10"/>
  <c r="J356" i="10" s="1"/>
  <c r="I357" i="10"/>
  <c r="I356" i="10" s="1"/>
  <c r="L354" i="10"/>
  <c r="L353" i="10" s="1"/>
  <c r="K354" i="10"/>
  <c r="K353" i="10" s="1"/>
  <c r="J354" i="10"/>
  <c r="J353" i="10" s="1"/>
  <c r="I354" i="10"/>
  <c r="I353" i="10" s="1"/>
  <c r="L351" i="10"/>
  <c r="L350" i="10" s="1"/>
  <c r="K351" i="10"/>
  <c r="K350" i="10" s="1"/>
  <c r="J351" i="10"/>
  <c r="J350" i="10" s="1"/>
  <c r="I351" i="10"/>
  <c r="I350" i="10" s="1"/>
  <c r="L347" i="10"/>
  <c r="L346" i="10" s="1"/>
  <c r="K347" i="10"/>
  <c r="K346" i="10" s="1"/>
  <c r="J347" i="10"/>
  <c r="J346" i="10" s="1"/>
  <c r="I347" i="10"/>
  <c r="I346" i="10" s="1"/>
  <c r="L343" i="10"/>
  <c r="L342" i="10" s="1"/>
  <c r="K343" i="10"/>
  <c r="K342" i="10" s="1"/>
  <c r="J343" i="10"/>
  <c r="J342" i="10" s="1"/>
  <c r="I343" i="10"/>
  <c r="I342" i="10" s="1"/>
  <c r="L339" i="10"/>
  <c r="L338" i="10" s="1"/>
  <c r="K339" i="10"/>
  <c r="K338" i="10" s="1"/>
  <c r="J339" i="10"/>
  <c r="J338" i="10" s="1"/>
  <c r="I339" i="10"/>
  <c r="I338" i="10" s="1"/>
  <c r="L335" i="10"/>
  <c r="K335" i="10"/>
  <c r="J335" i="10"/>
  <c r="I335" i="10"/>
  <c r="L332" i="10"/>
  <c r="K332" i="10"/>
  <c r="J332" i="10"/>
  <c r="I332" i="10"/>
  <c r="L330" i="10"/>
  <c r="L329" i="10" s="1"/>
  <c r="L328" i="10" s="1"/>
  <c r="K330" i="10"/>
  <c r="K329" i="10" s="1"/>
  <c r="K328" i="10" s="1"/>
  <c r="J330" i="10"/>
  <c r="J329" i="10" s="1"/>
  <c r="J328" i="10" s="1"/>
  <c r="I330" i="10"/>
  <c r="I329" i="10" s="1"/>
  <c r="L325" i="10"/>
  <c r="K325" i="10"/>
  <c r="J325" i="10"/>
  <c r="I325" i="10"/>
  <c r="L324" i="10"/>
  <c r="K324" i="10"/>
  <c r="J324" i="10"/>
  <c r="I324" i="10"/>
  <c r="L322" i="10"/>
  <c r="K322" i="10"/>
  <c r="J322" i="10"/>
  <c r="I322" i="10"/>
  <c r="L321" i="10"/>
  <c r="K321" i="10"/>
  <c r="J321" i="10"/>
  <c r="I321" i="10"/>
  <c r="L319" i="10"/>
  <c r="K319" i="10"/>
  <c r="J319" i="10"/>
  <c r="I319" i="10"/>
  <c r="L318" i="10"/>
  <c r="K318" i="10"/>
  <c r="J318" i="10"/>
  <c r="I318" i="10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10" i="10"/>
  <c r="K310" i="10"/>
  <c r="J310" i="10"/>
  <c r="I310" i="10"/>
  <c r="L307" i="10"/>
  <c r="K307" i="10"/>
  <c r="J307" i="10"/>
  <c r="I307" i="10"/>
  <c r="L306" i="10"/>
  <c r="K306" i="10"/>
  <c r="J306" i="10"/>
  <c r="I306" i="10"/>
  <c r="L303" i="10"/>
  <c r="K303" i="10"/>
  <c r="J303" i="10"/>
  <c r="I303" i="10"/>
  <c r="L300" i="10"/>
  <c r="K300" i="10"/>
  <c r="J300" i="10"/>
  <c r="I300" i="10"/>
  <c r="L298" i="10"/>
  <c r="K298" i="10"/>
  <c r="J298" i="10"/>
  <c r="I298" i="10"/>
  <c r="L297" i="10"/>
  <c r="L296" i="10" s="1"/>
  <c r="L295" i="10" s="1"/>
  <c r="K297" i="10"/>
  <c r="K296" i="10" s="1"/>
  <c r="K295" i="10" s="1"/>
  <c r="J297" i="10"/>
  <c r="J296" i="10" s="1"/>
  <c r="J295" i="10" s="1"/>
  <c r="I297" i="10"/>
  <c r="I296" i="10" s="1"/>
  <c r="L292" i="10"/>
  <c r="K292" i="10"/>
  <c r="J292" i="10"/>
  <c r="I292" i="10"/>
  <c r="L291" i="10"/>
  <c r="K291" i="10"/>
  <c r="J291" i="10"/>
  <c r="I291" i="10"/>
  <c r="L289" i="10"/>
  <c r="K289" i="10"/>
  <c r="J289" i="10"/>
  <c r="I289" i="10"/>
  <c r="L288" i="10"/>
  <c r="K288" i="10"/>
  <c r="J288" i="10"/>
  <c r="I288" i="10"/>
  <c r="L286" i="10"/>
  <c r="K286" i="10"/>
  <c r="J286" i="10"/>
  <c r="I286" i="10"/>
  <c r="L285" i="10"/>
  <c r="K285" i="10"/>
  <c r="J285" i="10"/>
  <c r="I285" i="10"/>
  <c r="L282" i="10"/>
  <c r="K282" i="10"/>
  <c r="J282" i="10"/>
  <c r="I282" i="10"/>
  <c r="L281" i="10"/>
  <c r="K281" i="10"/>
  <c r="J281" i="10"/>
  <c r="I281" i="10"/>
  <c r="L278" i="10"/>
  <c r="K278" i="10"/>
  <c r="J278" i="10"/>
  <c r="J277" i="10" s="1"/>
  <c r="I278" i="10"/>
  <c r="L277" i="10"/>
  <c r="K277" i="10"/>
  <c r="I277" i="10"/>
  <c r="L274" i="10"/>
  <c r="L273" i="10" s="1"/>
  <c r="K274" i="10"/>
  <c r="J274" i="10"/>
  <c r="J273" i="10" s="1"/>
  <c r="I274" i="10"/>
  <c r="K273" i="10"/>
  <c r="I273" i="10"/>
  <c r="L270" i="10"/>
  <c r="K270" i="10"/>
  <c r="J270" i="10"/>
  <c r="I270" i="10"/>
  <c r="L267" i="10"/>
  <c r="K267" i="10"/>
  <c r="J267" i="10"/>
  <c r="I267" i="10"/>
  <c r="L265" i="10"/>
  <c r="L264" i="10" s="1"/>
  <c r="L263" i="10" s="1"/>
  <c r="K265" i="10"/>
  <c r="J265" i="10"/>
  <c r="J264" i="10" s="1"/>
  <c r="I265" i="10"/>
  <c r="K264" i="10"/>
  <c r="K263" i="10" s="1"/>
  <c r="I264" i="10"/>
  <c r="I263" i="10" s="1"/>
  <c r="L260" i="10"/>
  <c r="K260" i="10"/>
  <c r="K259" i="10" s="1"/>
  <c r="J260" i="10"/>
  <c r="I260" i="10"/>
  <c r="I259" i="10" s="1"/>
  <c r="L259" i="10"/>
  <c r="J259" i="10"/>
  <c r="L257" i="10"/>
  <c r="K257" i="10"/>
  <c r="K256" i="10" s="1"/>
  <c r="J257" i="10"/>
  <c r="I257" i="10"/>
  <c r="I256" i="10" s="1"/>
  <c r="L256" i="10"/>
  <c r="J256" i="10"/>
  <c r="L254" i="10"/>
  <c r="K254" i="10"/>
  <c r="K253" i="10" s="1"/>
  <c r="J254" i="10"/>
  <c r="I254" i="10"/>
  <c r="I253" i="10" s="1"/>
  <c r="L253" i="10"/>
  <c r="J253" i="10"/>
  <c r="L250" i="10"/>
  <c r="K250" i="10"/>
  <c r="K249" i="10" s="1"/>
  <c r="J250" i="10"/>
  <c r="J249" i="10" s="1"/>
  <c r="I250" i="10"/>
  <c r="I249" i="10" s="1"/>
  <c r="L249" i="10"/>
  <c r="L246" i="10"/>
  <c r="K246" i="10"/>
  <c r="K245" i="10" s="1"/>
  <c r="J246" i="10"/>
  <c r="J245" i="10" s="1"/>
  <c r="I246" i="10"/>
  <c r="I245" i="10" s="1"/>
  <c r="L245" i="10"/>
  <c r="L242" i="10"/>
  <c r="L241" i="10" s="1"/>
  <c r="K242" i="10"/>
  <c r="K241" i="10" s="1"/>
  <c r="J242" i="10"/>
  <c r="J241" i="10" s="1"/>
  <c r="I242" i="10"/>
  <c r="I241" i="10" s="1"/>
  <c r="L238" i="10"/>
  <c r="K238" i="10"/>
  <c r="J238" i="10"/>
  <c r="I238" i="10"/>
  <c r="L235" i="10"/>
  <c r="K235" i="10"/>
  <c r="J235" i="10"/>
  <c r="I235" i="10"/>
  <c r="L233" i="10"/>
  <c r="L232" i="10" s="1"/>
  <c r="L231" i="10" s="1"/>
  <c r="K233" i="10"/>
  <c r="K232" i="10" s="1"/>
  <c r="J233" i="10"/>
  <c r="I233" i="10"/>
  <c r="I232" i="10" s="1"/>
  <c r="J232" i="10"/>
  <c r="L226" i="10"/>
  <c r="L225" i="10" s="1"/>
  <c r="L224" i="10" s="1"/>
  <c r="K226" i="10"/>
  <c r="K225" i="10" s="1"/>
  <c r="K224" i="10" s="1"/>
  <c r="J226" i="10"/>
  <c r="J225" i="10" s="1"/>
  <c r="J224" i="10" s="1"/>
  <c r="I226" i="10"/>
  <c r="I225" i="10" s="1"/>
  <c r="I224" i="10" s="1"/>
  <c r="L222" i="10"/>
  <c r="K222" i="10"/>
  <c r="J222" i="10"/>
  <c r="J221" i="10" s="1"/>
  <c r="J220" i="10" s="1"/>
  <c r="I222" i="10"/>
  <c r="L221" i="10"/>
  <c r="L220" i="10" s="1"/>
  <c r="K221" i="10"/>
  <c r="K220" i="10" s="1"/>
  <c r="I221" i="10"/>
  <c r="I220" i="10" s="1"/>
  <c r="L213" i="10"/>
  <c r="L212" i="10" s="1"/>
  <c r="K213" i="10"/>
  <c r="K212" i="10" s="1"/>
  <c r="J213" i="10"/>
  <c r="J212" i="10" s="1"/>
  <c r="I213" i="10"/>
  <c r="I212" i="10" s="1"/>
  <c r="L210" i="10"/>
  <c r="L209" i="10" s="1"/>
  <c r="K210" i="10"/>
  <c r="K209" i="10" s="1"/>
  <c r="J210" i="10"/>
  <c r="J209" i="10" s="1"/>
  <c r="I210" i="10"/>
  <c r="I209" i="10" s="1"/>
  <c r="L203" i="10"/>
  <c r="K203" i="10"/>
  <c r="J203" i="10"/>
  <c r="J202" i="10" s="1"/>
  <c r="J201" i="10" s="1"/>
  <c r="I203" i="10"/>
  <c r="L202" i="10"/>
  <c r="L201" i="10" s="1"/>
  <c r="K202" i="10"/>
  <c r="K201" i="10" s="1"/>
  <c r="I202" i="10"/>
  <c r="I201" i="10" s="1"/>
  <c r="L199" i="10"/>
  <c r="L198" i="10" s="1"/>
  <c r="K199" i="10"/>
  <c r="K198" i="10" s="1"/>
  <c r="J199" i="10"/>
  <c r="I199" i="10"/>
  <c r="I198" i="10" s="1"/>
  <c r="J198" i="10"/>
  <c r="L194" i="10"/>
  <c r="L193" i="10" s="1"/>
  <c r="K194" i="10"/>
  <c r="K193" i="10" s="1"/>
  <c r="J194" i="10"/>
  <c r="I194" i="10"/>
  <c r="I193" i="10" s="1"/>
  <c r="J193" i="10"/>
  <c r="P188" i="10"/>
  <c r="O188" i="10"/>
  <c r="N188" i="10"/>
  <c r="M188" i="10"/>
  <c r="L188" i="10"/>
  <c r="K188" i="10"/>
  <c r="J188" i="10"/>
  <c r="I188" i="10"/>
  <c r="L187" i="10"/>
  <c r="K187" i="10"/>
  <c r="J187" i="10"/>
  <c r="I187" i="10"/>
  <c r="L183" i="10"/>
  <c r="K183" i="10"/>
  <c r="J183" i="10"/>
  <c r="I183" i="10"/>
  <c r="L182" i="10"/>
  <c r="K182" i="10"/>
  <c r="J182" i="10"/>
  <c r="I182" i="10"/>
  <c r="L180" i="10"/>
  <c r="K180" i="10"/>
  <c r="J180" i="10"/>
  <c r="I180" i="10"/>
  <c r="L179" i="10"/>
  <c r="L178" i="10" s="1"/>
  <c r="K179" i="10"/>
  <c r="K178" i="10" s="1"/>
  <c r="J179" i="10"/>
  <c r="J178" i="10" s="1"/>
  <c r="I179" i="10"/>
  <c r="L172" i="10"/>
  <c r="L171" i="10" s="1"/>
  <c r="K172" i="10"/>
  <c r="K171" i="10" s="1"/>
  <c r="J172" i="10"/>
  <c r="J171" i="10" s="1"/>
  <c r="I172" i="10"/>
  <c r="I171" i="10" s="1"/>
  <c r="L167" i="10"/>
  <c r="L166" i="10" s="1"/>
  <c r="L165" i="10" s="1"/>
  <c r="K167" i="10"/>
  <c r="K166" i="10" s="1"/>
  <c r="K165" i="10" s="1"/>
  <c r="J167" i="10"/>
  <c r="J166" i="10" s="1"/>
  <c r="J165" i="10" s="1"/>
  <c r="I167" i="10"/>
  <c r="I166" i="10" s="1"/>
  <c r="L163" i="10"/>
  <c r="K163" i="10"/>
  <c r="J163" i="10"/>
  <c r="I163" i="10"/>
  <c r="L162" i="10"/>
  <c r="L161" i="10" s="1"/>
  <c r="K162" i="10"/>
  <c r="K161" i="10" s="1"/>
  <c r="K160" i="10" s="1"/>
  <c r="J162" i="10"/>
  <c r="J161" i="10" s="1"/>
  <c r="J160" i="10" s="1"/>
  <c r="I162" i="10"/>
  <c r="I161" i="10" s="1"/>
  <c r="L158" i="10"/>
  <c r="K158" i="10"/>
  <c r="J158" i="10"/>
  <c r="I158" i="10"/>
  <c r="L157" i="10"/>
  <c r="K157" i="10"/>
  <c r="J157" i="10"/>
  <c r="I157" i="10"/>
  <c r="L153" i="10"/>
  <c r="K153" i="10"/>
  <c r="J153" i="10"/>
  <c r="J152" i="10" s="1"/>
  <c r="J151" i="10" s="1"/>
  <c r="J150" i="10" s="1"/>
  <c r="I153" i="10"/>
  <c r="L152" i="10"/>
  <c r="L151" i="10" s="1"/>
  <c r="L150" i="10" s="1"/>
  <c r="K152" i="10"/>
  <c r="K151" i="10" s="1"/>
  <c r="K150" i="10" s="1"/>
  <c r="I152" i="10"/>
  <c r="I151" i="10" s="1"/>
  <c r="I150" i="10" s="1"/>
  <c r="L147" i="10"/>
  <c r="K147" i="10"/>
  <c r="J147" i="10"/>
  <c r="J146" i="10" s="1"/>
  <c r="J145" i="10" s="1"/>
  <c r="I147" i="10"/>
  <c r="L146" i="10"/>
  <c r="L145" i="10" s="1"/>
  <c r="K146" i="10"/>
  <c r="K145" i="10" s="1"/>
  <c r="I146" i="10"/>
  <c r="I145" i="10" s="1"/>
  <c r="L143" i="10"/>
  <c r="L142" i="10" s="1"/>
  <c r="K143" i="10"/>
  <c r="K142" i="10" s="1"/>
  <c r="J143" i="10"/>
  <c r="J142" i="10" s="1"/>
  <c r="I143" i="10"/>
  <c r="I142" i="10" s="1"/>
  <c r="L139" i="10"/>
  <c r="L138" i="10" s="1"/>
  <c r="L137" i="10" s="1"/>
  <c r="K139" i="10"/>
  <c r="K138" i="10" s="1"/>
  <c r="K137" i="10" s="1"/>
  <c r="J139" i="10"/>
  <c r="J138" i="10" s="1"/>
  <c r="J137" i="10" s="1"/>
  <c r="I139" i="10"/>
  <c r="I138" i="10" s="1"/>
  <c r="I137" i="10" s="1"/>
  <c r="L134" i="10"/>
  <c r="K134" i="10"/>
  <c r="J134" i="10"/>
  <c r="I134" i="10"/>
  <c r="L133" i="10"/>
  <c r="L132" i="10" s="1"/>
  <c r="K133" i="10"/>
  <c r="K132" i="10" s="1"/>
  <c r="J133" i="10"/>
  <c r="J132" i="10" s="1"/>
  <c r="J131" i="10" s="1"/>
  <c r="I133" i="10"/>
  <c r="I132" i="10" s="1"/>
  <c r="I131" i="10" s="1"/>
  <c r="L129" i="10"/>
  <c r="K129" i="10"/>
  <c r="J129" i="10"/>
  <c r="I129" i="10"/>
  <c r="L128" i="10"/>
  <c r="L127" i="10" s="1"/>
  <c r="K128" i="10"/>
  <c r="K127" i="10" s="1"/>
  <c r="J128" i="10"/>
  <c r="I128" i="10"/>
  <c r="I127" i="10" s="1"/>
  <c r="J127" i="10"/>
  <c r="L125" i="10"/>
  <c r="L124" i="10" s="1"/>
  <c r="L123" i="10" s="1"/>
  <c r="K125" i="10"/>
  <c r="K124" i="10" s="1"/>
  <c r="K123" i="10" s="1"/>
  <c r="J125" i="10"/>
  <c r="I125" i="10"/>
  <c r="I124" i="10" s="1"/>
  <c r="I123" i="10" s="1"/>
  <c r="J124" i="10"/>
  <c r="J123" i="10"/>
  <c r="L121" i="10"/>
  <c r="K121" i="10"/>
  <c r="J121" i="10"/>
  <c r="I121" i="10"/>
  <c r="L120" i="10"/>
  <c r="L119" i="10" s="1"/>
  <c r="K120" i="10"/>
  <c r="K119" i="10" s="1"/>
  <c r="J120" i="10"/>
  <c r="I120" i="10"/>
  <c r="I119" i="10" s="1"/>
  <c r="J119" i="10"/>
  <c r="L117" i="10"/>
  <c r="L116" i="10" s="1"/>
  <c r="L115" i="10" s="1"/>
  <c r="K117" i="10"/>
  <c r="K116" i="10" s="1"/>
  <c r="K115" i="10" s="1"/>
  <c r="J117" i="10"/>
  <c r="J116" i="10" s="1"/>
  <c r="J115" i="10" s="1"/>
  <c r="I117" i="10"/>
  <c r="I116" i="10" s="1"/>
  <c r="I115" i="10" s="1"/>
  <c r="L112" i="10"/>
  <c r="K112" i="10"/>
  <c r="J112" i="10"/>
  <c r="I112" i="10"/>
  <c r="L111" i="10"/>
  <c r="L110" i="10" s="1"/>
  <c r="L109" i="10" s="1"/>
  <c r="K111" i="10"/>
  <c r="K110" i="10" s="1"/>
  <c r="J111" i="10"/>
  <c r="J110" i="10" s="1"/>
  <c r="J109" i="10" s="1"/>
  <c r="I111" i="10"/>
  <c r="I110" i="10" s="1"/>
  <c r="L106" i="10"/>
  <c r="K106" i="10"/>
  <c r="J106" i="10"/>
  <c r="I106" i="10"/>
  <c r="L105" i="10"/>
  <c r="K105" i="10"/>
  <c r="J105" i="10"/>
  <c r="I105" i="10"/>
  <c r="L102" i="10"/>
  <c r="K102" i="10"/>
  <c r="J102" i="10"/>
  <c r="J101" i="10" s="1"/>
  <c r="J100" i="10" s="1"/>
  <c r="I102" i="10"/>
  <c r="L101" i="10"/>
  <c r="L100" i="10" s="1"/>
  <c r="K101" i="10"/>
  <c r="K100" i="10" s="1"/>
  <c r="I101" i="10"/>
  <c r="I100" i="10" s="1"/>
  <c r="L97" i="10"/>
  <c r="L96" i="10" s="1"/>
  <c r="L95" i="10" s="1"/>
  <c r="K97" i="10"/>
  <c r="K96" i="10" s="1"/>
  <c r="K95" i="10" s="1"/>
  <c r="J97" i="10"/>
  <c r="J96" i="10" s="1"/>
  <c r="J95" i="10" s="1"/>
  <c r="I97" i="10"/>
  <c r="I96" i="10" s="1"/>
  <c r="I95" i="10" s="1"/>
  <c r="L92" i="10"/>
  <c r="K92" i="10"/>
  <c r="J92" i="10"/>
  <c r="I92" i="10"/>
  <c r="L91" i="10"/>
  <c r="L90" i="10" s="1"/>
  <c r="K91" i="10"/>
  <c r="K90" i="10" s="1"/>
  <c r="K89" i="10" s="1"/>
  <c r="J91" i="10"/>
  <c r="J90" i="10" s="1"/>
  <c r="I91" i="10"/>
  <c r="I90" i="10" s="1"/>
  <c r="I89" i="10" s="1"/>
  <c r="L85" i="10"/>
  <c r="K85" i="10"/>
  <c r="J85" i="10"/>
  <c r="I85" i="10"/>
  <c r="L84" i="10"/>
  <c r="L83" i="10" s="1"/>
  <c r="L82" i="10" s="1"/>
  <c r="K84" i="10"/>
  <c r="K83" i="10" s="1"/>
  <c r="K82" i="10" s="1"/>
  <c r="J84" i="10"/>
  <c r="I84" i="10"/>
  <c r="I83" i="10" s="1"/>
  <c r="I82" i="10" s="1"/>
  <c r="J83" i="10"/>
  <c r="J82" i="10"/>
  <c r="L80" i="10"/>
  <c r="K80" i="10"/>
  <c r="J80" i="10"/>
  <c r="I80" i="10"/>
  <c r="L79" i="10"/>
  <c r="L78" i="10" s="1"/>
  <c r="K79" i="10"/>
  <c r="K78" i="10" s="1"/>
  <c r="J79" i="10"/>
  <c r="J78" i="10" s="1"/>
  <c r="I79" i="10"/>
  <c r="I78" i="10" s="1"/>
  <c r="L74" i="10"/>
  <c r="L73" i="10" s="1"/>
  <c r="K74" i="10"/>
  <c r="K73" i="10" s="1"/>
  <c r="J74" i="10"/>
  <c r="J73" i="10" s="1"/>
  <c r="I74" i="10"/>
  <c r="I73" i="10" s="1"/>
  <c r="L69" i="10"/>
  <c r="L68" i="10" s="1"/>
  <c r="K69" i="10"/>
  <c r="K68" i="10" s="1"/>
  <c r="J69" i="10"/>
  <c r="J68" i="10" s="1"/>
  <c r="I69" i="10"/>
  <c r="I68" i="10" s="1"/>
  <c r="L64" i="10"/>
  <c r="L63" i="10" s="1"/>
  <c r="K64" i="10"/>
  <c r="K63" i="10" s="1"/>
  <c r="J64" i="10"/>
  <c r="J63" i="10" s="1"/>
  <c r="I64" i="10"/>
  <c r="I63" i="10" s="1"/>
  <c r="L45" i="10"/>
  <c r="L44" i="10" s="1"/>
  <c r="L43" i="10" s="1"/>
  <c r="L42" i="10" s="1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0" i="10"/>
  <c r="L39" i="10" s="1"/>
  <c r="L38" i="10" s="1"/>
  <c r="K40" i="10"/>
  <c r="K39" i="10" s="1"/>
  <c r="K38" i="10" s="1"/>
  <c r="J40" i="10"/>
  <c r="J39" i="10" s="1"/>
  <c r="J38" i="10" s="1"/>
  <c r="I40" i="10"/>
  <c r="I39" i="10" s="1"/>
  <c r="I38" i="10" s="1"/>
  <c r="L36" i="10"/>
  <c r="K36" i="10"/>
  <c r="J36" i="10"/>
  <c r="I36" i="10"/>
  <c r="L34" i="10"/>
  <c r="L33" i="10" s="1"/>
  <c r="L32" i="10" s="1"/>
  <c r="L31" i="10" s="1"/>
  <c r="K34" i="10"/>
  <c r="K33" i="10" s="1"/>
  <c r="K32" i="10" s="1"/>
  <c r="K31" i="10" s="1"/>
  <c r="J34" i="10"/>
  <c r="J33" i="10" s="1"/>
  <c r="J32" i="10" s="1"/>
  <c r="J31" i="10" s="1"/>
  <c r="I34" i="10"/>
  <c r="I33" i="10" s="1"/>
  <c r="I32" i="10" s="1"/>
  <c r="I31" i="10" s="1"/>
  <c r="L357" i="8"/>
  <c r="L356" i="8" s="1"/>
  <c r="K357" i="8"/>
  <c r="K356" i="8" s="1"/>
  <c r="J357" i="8"/>
  <c r="J356" i="8" s="1"/>
  <c r="I357" i="8"/>
  <c r="I356" i="8" s="1"/>
  <c r="L354" i="8"/>
  <c r="L353" i="8" s="1"/>
  <c r="K354" i="8"/>
  <c r="K353" i="8" s="1"/>
  <c r="J354" i="8"/>
  <c r="J353" i="8" s="1"/>
  <c r="I354" i="8"/>
  <c r="I353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L338" i="8" s="1"/>
  <c r="K339" i="8"/>
  <c r="K338" i="8" s="1"/>
  <c r="J339" i="8"/>
  <c r="J338" i="8" s="1"/>
  <c r="I339" i="8"/>
  <c r="I338" i="8" s="1"/>
  <c r="L335" i="8"/>
  <c r="K335" i="8"/>
  <c r="J335" i="8"/>
  <c r="I335" i="8"/>
  <c r="L332" i="8"/>
  <c r="K332" i="8"/>
  <c r="J332" i="8"/>
  <c r="I332" i="8"/>
  <c r="L330" i="8"/>
  <c r="L329" i="8" s="1"/>
  <c r="L328" i="8" s="1"/>
  <c r="K330" i="8"/>
  <c r="K329" i="8" s="1"/>
  <c r="K328" i="8" s="1"/>
  <c r="J330" i="8"/>
  <c r="J329" i="8" s="1"/>
  <c r="J328" i="8" s="1"/>
  <c r="I330" i="8"/>
  <c r="I329" i="8" s="1"/>
  <c r="L325" i="8"/>
  <c r="K325" i="8"/>
  <c r="J325" i="8"/>
  <c r="I325" i="8"/>
  <c r="L324" i="8"/>
  <c r="K324" i="8"/>
  <c r="J324" i="8"/>
  <c r="I324" i="8"/>
  <c r="L322" i="8"/>
  <c r="K322" i="8"/>
  <c r="J322" i="8"/>
  <c r="I322" i="8"/>
  <c r="L321" i="8"/>
  <c r="K321" i="8"/>
  <c r="J321" i="8"/>
  <c r="I321" i="8"/>
  <c r="L319" i="8"/>
  <c r="K319" i="8"/>
  <c r="J319" i="8"/>
  <c r="I319" i="8"/>
  <c r="L318" i="8"/>
  <c r="K318" i="8"/>
  <c r="J318" i="8"/>
  <c r="I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10" i="8"/>
  <c r="K310" i="8"/>
  <c r="J310" i="8"/>
  <c r="I310" i="8"/>
  <c r="L307" i="8"/>
  <c r="K307" i="8"/>
  <c r="J307" i="8"/>
  <c r="I307" i="8"/>
  <c r="L306" i="8"/>
  <c r="K306" i="8"/>
  <c r="J306" i="8"/>
  <c r="I306" i="8"/>
  <c r="L303" i="8"/>
  <c r="K303" i="8"/>
  <c r="J303" i="8"/>
  <c r="I303" i="8"/>
  <c r="L300" i="8"/>
  <c r="K300" i="8"/>
  <c r="J300" i="8"/>
  <c r="I300" i="8"/>
  <c r="L298" i="8"/>
  <c r="K298" i="8"/>
  <c r="J298" i="8"/>
  <c r="I298" i="8"/>
  <c r="L297" i="8"/>
  <c r="L296" i="8" s="1"/>
  <c r="L295" i="8" s="1"/>
  <c r="K297" i="8"/>
  <c r="K296" i="8" s="1"/>
  <c r="K295" i="8" s="1"/>
  <c r="J297" i="8"/>
  <c r="J296" i="8" s="1"/>
  <c r="J295" i="8" s="1"/>
  <c r="I297" i="8"/>
  <c r="I296" i="8" s="1"/>
  <c r="L292" i="8"/>
  <c r="K292" i="8"/>
  <c r="J292" i="8"/>
  <c r="I292" i="8"/>
  <c r="L291" i="8"/>
  <c r="K291" i="8"/>
  <c r="J291" i="8"/>
  <c r="I291" i="8"/>
  <c r="L289" i="8"/>
  <c r="K289" i="8"/>
  <c r="J289" i="8"/>
  <c r="I289" i="8"/>
  <c r="L288" i="8"/>
  <c r="K288" i="8"/>
  <c r="J288" i="8"/>
  <c r="I288" i="8"/>
  <c r="L286" i="8"/>
  <c r="K286" i="8"/>
  <c r="J286" i="8"/>
  <c r="I286" i="8"/>
  <c r="L285" i="8"/>
  <c r="K285" i="8"/>
  <c r="J285" i="8"/>
  <c r="I285" i="8"/>
  <c r="L282" i="8"/>
  <c r="K282" i="8"/>
  <c r="J282" i="8"/>
  <c r="I282" i="8"/>
  <c r="L281" i="8"/>
  <c r="K281" i="8"/>
  <c r="J281" i="8"/>
  <c r="I281" i="8"/>
  <c r="L278" i="8"/>
  <c r="K278" i="8"/>
  <c r="J278" i="8"/>
  <c r="I278" i="8"/>
  <c r="L277" i="8"/>
  <c r="K277" i="8"/>
  <c r="J277" i="8"/>
  <c r="I277" i="8"/>
  <c r="L274" i="8"/>
  <c r="K274" i="8"/>
  <c r="J274" i="8"/>
  <c r="I274" i="8"/>
  <c r="L273" i="8"/>
  <c r="K273" i="8"/>
  <c r="J273" i="8"/>
  <c r="I273" i="8"/>
  <c r="L270" i="8"/>
  <c r="K270" i="8"/>
  <c r="J270" i="8"/>
  <c r="I270" i="8"/>
  <c r="L267" i="8"/>
  <c r="K267" i="8"/>
  <c r="J267" i="8"/>
  <c r="I267" i="8"/>
  <c r="L265" i="8"/>
  <c r="K265" i="8"/>
  <c r="J265" i="8"/>
  <c r="I265" i="8"/>
  <c r="L264" i="8"/>
  <c r="L263" i="8" s="1"/>
  <c r="K264" i="8"/>
  <c r="K263" i="8" s="1"/>
  <c r="J264" i="8"/>
  <c r="J263" i="8" s="1"/>
  <c r="I264" i="8"/>
  <c r="I263" i="8" s="1"/>
  <c r="L260" i="8"/>
  <c r="L259" i="8" s="1"/>
  <c r="K260" i="8"/>
  <c r="K259" i="8" s="1"/>
  <c r="J260" i="8"/>
  <c r="J259" i="8" s="1"/>
  <c r="I260" i="8"/>
  <c r="I259" i="8" s="1"/>
  <c r="L257" i="8"/>
  <c r="L256" i="8" s="1"/>
  <c r="K257" i="8"/>
  <c r="K256" i="8" s="1"/>
  <c r="J257" i="8"/>
  <c r="J256" i="8" s="1"/>
  <c r="I257" i="8"/>
  <c r="I256" i="8" s="1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 s="1"/>
  <c r="L242" i="8"/>
  <c r="L241" i="8" s="1"/>
  <c r="K242" i="8"/>
  <c r="K241" i="8" s="1"/>
  <c r="J242" i="8"/>
  <c r="J241" i="8" s="1"/>
  <c r="I242" i="8"/>
  <c r="I241" i="8" s="1"/>
  <c r="L238" i="8"/>
  <c r="K238" i="8"/>
  <c r="J238" i="8"/>
  <c r="I238" i="8"/>
  <c r="L235" i="8"/>
  <c r="K235" i="8"/>
  <c r="J235" i="8"/>
  <c r="I235" i="8"/>
  <c r="L233" i="8"/>
  <c r="L232" i="8" s="1"/>
  <c r="K233" i="8"/>
  <c r="K232" i="8" s="1"/>
  <c r="J233" i="8"/>
  <c r="J232" i="8" s="1"/>
  <c r="I233" i="8"/>
  <c r="I232" i="8" s="1"/>
  <c r="I231" i="8" s="1"/>
  <c r="I230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22" i="8"/>
  <c r="K222" i="8"/>
  <c r="J222" i="8"/>
  <c r="I222" i="8"/>
  <c r="L221" i="8"/>
  <c r="L220" i="8" s="1"/>
  <c r="K221" i="8"/>
  <c r="K220" i="8" s="1"/>
  <c r="J221" i="8"/>
  <c r="J220" i="8" s="1"/>
  <c r="I221" i="8"/>
  <c r="I220" i="8" s="1"/>
  <c r="L213" i="8"/>
  <c r="L212" i="8" s="1"/>
  <c r="K213" i="8"/>
  <c r="K212" i="8" s="1"/>
  <c r="J213" i="8"/>
  <c r="J212" i="8" s="1"/>
  <c r="I213" i="8"/>
  <c r="I212" i="8" s="1"/>
  <c r="L210" i="8"/>
  <c r="L209" i="8" s="1"/>
  <c r="L208" i="8" s="1"/>
  <c r="K210" i="8"/>
  <c r="K209" i="8" s="1"/>
  <c r="K208" i="8" s="1"/>
  <c r="J210" i="8"/>
  <c r="J209" i="8" s="1"/>
  <c r="J208" i="8" s="1"/>
  <c r="I210" i="8"/>
  <c r="I209" i="8" s="1"/>
  <c r="L203" i="8"/>
  <c r="K203" i="8"/>
  <c r="J203" i="8"/>
  <c r="I203" i="8"/>
  <c r="L202" i="8"/>
  <c r="L201" i="8" s="1"/>
  <c r="K202" i="8"/>
  <c r="K201" i="8" s="1"/>
  <c r="J202" i="8"/>
  <c r="J201" i="8" s="1"/>
  <c r="I202" i="8"/>
  <c r="I201" i="8" s="1"/>
  <c r="L199" i="8"/>
  <c r="L198" i="8" s="1"/>
  <c r="K199" i="8"/>
  <c r="K198" i="8" s="1"/>
  <c r="J199" i="8"/>
  <c r="J198" i="8" s="1"/>
  <c r="I199" i="8"/>
  <c r="I198" i="8" s="1"/>
  <c r="L194" i="8"/>
  <c r="L193" i="8" s="1"/>
  <c r="K194" i="8"/>
  <c r="K193" i="8" s="1"/>
  <c r="J194" i="8"/>
  <c r="J193" i="8" s="1"/>
  <c r="I194" i="8"/>
  <c r="I193" i="8" s="1"/>
  <c r="P188" i="8"/>
  <c r="O188" i="8"/>
  <c r="N188" i="8"/>
  <c r="M188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L182" i="8"/>
  <c r="K182" i="8"/>
  <c r="J182" i="8"/>
  <c r="I182" i="8"/>
  <c r="L180" i="8"/>
  <c r="K180" i="8"/>
  <c r="J180" i="8"/>
  <c r="I180" i="8"/>
  <c r="L179" i="8"/>
  <c r="K179" i="8"/>
  <c r="J179" i="8"/>
  <c r="I179" i="8"/>
  <c r="I178" i="8" s="1"/>
  <c r="L172" i="8"/>
  <c r="L171" i="8" s="1"/>
  <c r="K172" i="8"/>
  <c r="K171" i="8" s="1"/>
  <c r="J172" i="8"/>
  <c r="J171" i="8" s="1"/>
  <c r="I172" i="8"/>
  <c r="I171" i="8" s="1"/>
  <c r="L167" i="8"/>
  <c r="L166" i="8" s="1"/>
  <c r="K167" i="8"/>
  <c r="K166" i="8" s="1"/>
  <c r="J167" i="8"/>
  <c r="J166" i="8" s="1"/>
  <c r="I167" i="8"/>
  <c r="I166" i="8" s="1"/>
  <c r="I165" i="8" s="1"/>
  <c r="L163" i="8"/>
  <c r="K163" i="8"/>
  <c r="J163" i="8"/>
  <c r="I163" i="8"/>
  <c r="L162" i="8"/>
  <c r="L161" i="8" s="1"/>
  <c r="K162" i="8"/>
  <c r="K161" i="8" s="1"/>
  <c r="J162" i="8"/>
  <c r="J161" i="8" s="1"/>
  <c r="I162" i="8"/>
  <c r="I161" i="8" s="1"/>
  <c r="L158" i="8"/>
  <c r="K158" i="8"/>
  <c r="J158" i="8"/>
  <c r="I158" i="8"/>
  <c r="L157" i="8"/>
  <c r="K157" i="8"/>
  <c r="J157" i="8"/>
  <c r="I157" i="8"/>
  <c r="L153" i="8"/>
  <c r="K153" i="8"/>
  <c r="J153" i="8"/>
  <c r="J152" i="8" s="1"/>
  <c r="J151" i="8" s="1"/>
  <c r="J150" i="8" s="1"/>
  <c r="I153" i="8"/>
  <c r="L152" i="8"/>
  <c r="L151" i="8" s="1"/>
  <c r="L150" i="8" s="1"/>
  <c r="K152" i="8"/>
  <c r="K151" i="8" s="1"/>
  <c r="K150" i="8" s="1"/>
  <c r="I152" i="8"/>
  <c r="I151" i="8" s="1"/>
  <c r="I150" i="8" s="1"/>
  <c r="L147" i="8"/>
  <c r="K147" i="8"/>
  <c r="J147" i="8"/>
  <c r="J146" i="8" s="1"/>
  <c r="J145" i="8" s="1"/>
  <c r="I147" i="8"/>
  <c r="L146" i="8"/>
  <c r="L145" i="8" s="1"/>
  <c r="K146" i="8"/>
  <c r="K145" i="8" s="1"/>
  <c r="I146" i="8"/>
  <c r="I145" i="8" s="1"/>
  <c r="L143" i="8"/>
  <c r="L142" i="8" s="1"/>
  <c r="K143" i="8"/>
  <c r="K142" i="8" s="1"/>
  <c r="J143" i="8"/>
  <c r="J142" i="8" s="1"/>
  <c r="I143" i="8"/>
  <c r="I142" i="8" s="1"/>
  <c r="L139" i="8"/>
  <c r="L138" i="8" s="1"/>
  <c r="L137" i="8" s="1"/>
  <c r="K139" i="8"/>
  <c r="K138" i="8" s="1"/>
  <c r="K137" i="8" s="1"/>
  <c r="J139" i="8"/>
  <c r="J138" i="8" s="1"/>
  <c r="J137" i="8" s="1"/>
  <c r="I139" i="8"/>
  <c r="I138" i="8" s="1"/>
  <c r="I137" i="8" s="1"/>
  <c r="L134" i="8"/>
  <c r="K134" i="8"/>
  <c r="J134" i="8"/>
  <c r="I134" i="8"/>
  <c r="L133" i="8"/>
  <c r="L132" i="8" s="1"/>
  <c r="L131" i="8" s="1"/>
  <c r="K133" i="8"/>
  <c r="K132" i="8" s="1"/>
  <c r="K131" i="8" s="1"/>
  <c r="J133" i="8"/>
  <c r="J132" i="8" s="1"/>
  <c r="I133" i="8"/>
  <c r="I132" i="8" s="1"/>
  <c r="I131" i="8" s="1"/>
  <c r="L129" i="8"/>
  <c r="K129" i="8"/>
  <c r="J129" i="8"/>
  <c r="J128" i="8" s="1"/>
  <c r="J127" i="8" s="1"/>
  <c r="I129" i="8"/>
  <c r="L128" i="8"/>
  <c r="L127" i="8" s="1"/>
  <c r="K128" i="8"/>
  <c r="K127" i="8" s="1"/>
  <c r="I128" i="8"/>
  <c r="I127" i="8" s="1"/>
  <c r="L125" i="8"/>
  <c r="K125" i="8"/>
  <c r="K124" i="8" s="1"/>
  <c r="K123" i="8" s="1"/>
  <c r="J125" i="8"/>
  <c r="I125" i="8"/>
  <c r="I124" i="8" s="1"/>
  <c r="I123" i="8" s="1"/>
  <c r="L124" i="8"/>
  <c r="L123" i="8" s="1"/>
  <c r="J124" i="8"/>
  <c r="J123" i="8" s="1"/>
  <c r="L121" i="8"/>
  <c r="L120" i="8" s="1"/>
  <c r="L119" i="8" s="1"/>
  <c r="K121" i="8"/>
  <c r="J121" i="8"/>
  <c r="J120" i="8" s="1"/>
  <c r="J119" i="8" s="1"/>
  <c r="I121" i="8"/>
  <c r="K120" i="8"/>
  <c r="K119" i="8" s="1"/>
  <c r="I120" i="8"/>
  <c r="I119" i="8" s="1"/>
  <c r="L117" i="8"/>
  <c r="K117" i="8"/>
  <c r="K116" i="8" s="1"/>
  <c r="K115" i="8" s="1"/>
  <c r="J117" i="8"/>
  <c r="I117" i="8"/>
  <c r="I116" i="8" s="1"/>
  <c r="I115" i="8" s="1"/>
  <c r="L116" i="8"/>
  <c r="L115" i="8" s="1"/>
  <c r="J116" i="8"/>
  <c r="J115" i="8"/>
  <c r="L112" i="8"/>
  <c r="L111" i="8" s="1"/>
  <c r="L110" i="8" s="1"/>
  <c r="K112" i="8"/>
  <c r="J112" i="8"/>
  <c r="J111" i="8" s="1"/>
  <c r="J110" i="8" s="1"/>
  <c r="J109" i="8" s="1"/>
  <c r="I112" i="8"/>
  <c r="K111" i="8"/>
  <c r="K110" i="8" s="1"/>
  <c r="I111" i="8"/>
  <c r="I110" i="8" s="1"/>
  <c r="L106" i="8"/>
  <c r="L105" i="8" s="1"/>
  <c r="K106" i="8"/>
  <c r="J106" i="8"/>
  <c r="J105" i="8" s="1"/>
  <c r="I106" i="8"/>
  <c r="K105" i="8"/>
  <c r="I105" i="8"/>
  <c r="L102" i="8"/>
  <c r="L101" i="8" s="1"/>
  <c r="L100" i="8" s="1"/>
  <c r="K102" i="8"/>
  <c r="J102" i="8"/>
  <c r="J101" i="8" s="1"/>
  <c r="I102" i="8"/>
  <c r="K101" i="8"/>
  <c r="K100" i="8" s="1"/>
  <c r="I101" i="8"/>
  <c r="I100" i="8" s="1"/>
  <c r="L97" i="8"/>
  <c r="K97" i="8"/>
  <c r="K96" i="8" s="1"/>
  <c r="K95" i="8" s="1"/>
  <c r="J97" i="8"/>
  <c r="I97" i="8"/>
  <c r="I96" i="8" s="1"/>
  <c r="I95" i="8" s="1"/>
  <c r="L96" i="8"/>
  <c r="L95" i="8" s="1"/>
  <c r="J96" i="8"/>
  <c r="J95" i="8" s="1"/>
  <c r="L92" i="8"/>
  <c r="L91" i="8" s="1"/>
  <c r="L90" i="8" s="1"/>
  <c r="L89" i="8" s="1"/>
  <c r="K92" i="8"/>
  <c r="J92" i="8"/>
  <c r="J91" i="8" s="1"/>
  <c r="J90" i="8" s="1"/>
  <c r="I92" i="8"/>
  <c r="K91" i="8"/>
  <c r="K90" i="8" s="1"/>
  <c r="I91" i="8"/>
  <c r="I90" i="8" s="1"/>
  <c r="L85" i="8"/>
  <c r="L84" i="8" s="1"/>
  <c r="L83" i="8" s="1"/>
  <c r="L82" i="8" s="1"/>
  <c r="K85" i="8"/>
  <c r="J85" i="8"/>
  <c r="J84" i="8" s="1"/>
  <c r="J83" i="8" s="1"/>
  <c r="J82" i="8" s="1"/>
  <c r="I85" i="8"/>
  <c r="K84" i="8"/>
  <c r="K83" i="8" s="1"/>
  <c r="K82" i="8" s="1"/>
  <c r="I84" i="8"/>
  <c r="I83" i="8" s="1"/>
  <c r="I82" i="8" s="1"/>
  <c r="L80" i="8"/>
  <c r="L79" i="8" s="1"/>
  <c r="L78" i="8" s="1"/>
  <c r="K80" i="8"/>
  <c r="J80" i="8"/>
  <c r="J79" i="8" s="1"/>
  <c r="J78" i="8" s="1"/>
  <c r="I80" i="8"/>
  <c r="K79" i="8"/>
  <c r="K78" i="8" s="1"/>
  <c r="I79" i="8"/>
  <c r="I78" i="8" s="1"/>
  <c r="L74" i="8"/>
  <c r="K74" i="8"/>
  <c r="K73" i="8" s="1"/>
  <c r="J74" i="8"/>
  <c r="I74" i="8"/>
  <c r="I73" i="8" s="1"/>
  <c r="L73" i="8"/>
  <c r="J73" i="8"/>
  <c r="L69" i="8"/>
  <c r="K69" i="8"/>
  <c r="K68" i="8" s="1"/>
  <c r="J69" i="8"/>
  <c r="I69" i="8"/>
  <c r="I68" i="8" s="1"/>
  <c r="L68" i="8"/>
  <c r="J68" i="8"/>
  <c r="L64" i="8"/>
  <c r="K64" i="8"/>
  <c r="K63" i="8" s="1"/>
  <c r="J64" i="8"/>
  <c r="I64" i="8"/>
  <c r="I63" i="8" s="1"/>
  <c r="I62" i="8" s="1"/>
  <c r="I61" i="8" s="1"/>
  <c r="L63" i="8"/>
  <c r="L62" i="8" s="1"/>
  <c r="L61" i="8" s="1"/>
  <c r="J63" i="8"/>
  <c r="J62" i="8" s="1"/>
  <c r="J61" i="8" s="1"/>
  <c r="L45" i="8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4" i="8"/>
  <c r="L43" i="8" s="1"/>
  <c r="L42" i="8" s="1"/>
  <c r="L40" i="8"/>
  <c r="K40" i="8"/>
  <c r="K39" i="8" s="1"/>
  <c r="K38" i="8" s="1"/>
  <c r="J40" i="8"/>
  <c r="J39" i="8" s="1"/>
  <c r="J38" i="8" s="1"/>
  <c r="I40" i="8"/>
  <c r="I39" i="8" s="1"/>
  <c r="I38" i="8" s="1"/>
  <c r="L39" i="8"/>
  <c r="L38" i="8" s="1"/>
  <c r="L36" i="8"/>
  <c r="K36" i="8"/>
  <c r="J36" i="8"/>
  <c r="I36" i="8"/>
  <c r="L34" i="8"/>
  <c r="K34" i="8"/>
  <c r="K33" i="8" s="1"/>
  <c r="K32" i="8" s="1"/>
  <c r="J34" i="8"/>
  <c r="J33" i="8" s="1"/>
  <c r="J32" i="8" s="1"/>
  <c r="I34" i="8"/>
  <c r="I33" i="8" s="1"/>
  <c r="I32" i="8" s="1"/>
  <c r="I31" i="8" s="1"/>
  <c r="L33" i="8"/>
  <c r="L32" i="8" s="1"/>
  <c r="L357" i="9"/>
  <c r="L356" i="9" s="1"/>
  <c r="K357" i="9"/>
  <c r="K356" i="9" s="1"/>
  <c r="J357" i="9"/>
  <c r="J356" i="9" s="1"/>
  <c r="I357" i="9"/>
  <c r="I356" i="9" s="1"/>
  <c r="L354" i="9"/>
  <c r="L353" i="9" s="1"/>
  <c r="K354" i="9"/>
  <c r="K353" i="9" s="1"/>
  <c r="J354" i="9"/>
  <c r="J353" i="9" s="1"/>
  <c r="I354" i="9"/>
  <c r="I353" i="9" s="1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 s="1"/>
  <c r="L343" i="9"/>
  <c r="L342" i="9" s="1"/>
  <c r="K343" i="9"/>
  <c r="K342" i="9" s="1"/>
  <c r="J343" i="9"/>
  <c r="J342" i="9" s="1"/>
  <c r="I343" i="9"/>
  <c r="I342" i="9" s="1"/>
  <c r="L339" i="9"/>
  <c r="L338" i="9" s="1"/>
  <c r="K339" i="9"/>
  <c r="K338" i="9" s="1"/>
  <c r="J339" i="9"/>
  <c r="J338" i="9" s="1"/>
  <c r="I339" i="9"/>
  <c r="I338" i="9" s="1"/>
  <c r="L335" i="9"/>
  <c r="K335" i="9"/>
  <c r="J335" i="9"/>
  <c r="I335" i="9"/>
  <c r="L332" i="9"/>
  <c r="K332" i="9"/>
  <c r="J332" i="9"/>
  <c r="I332" i="9"/>
  <c r="L330" i="9"/>
  <c r="L329" i="9" s="1"/>
  <c r="K330" i="9"/>
  <c r="K329" i="9" s="1"/>
  <c r="K328" i="9" s="1"/>
  <c r="J330" i="9"/>
  <c r="J329" i="9" s="1"/>
  <c r="J328" i="9" s="1"/>
  <c r="I330" i="9"/>
  <c r="I329" i="9" s="1"/>
  <c r="L325" i="9"/>
  <c r="K325" i="9"/>
  <c r="J325" i="9"/>
  <c r="I325" i="9"/>
  <c r="L324" i="9"/>
  <c r="K324" i="9"/>
  <c r="J324" i="9"/>
  <c r="I324" i="9"/>
  <c r="L322" i="9"/>
  <c r="K322" i="9"/>
  <c r="J322" i="9"/>
  <c r="I322" i="9"/>
  <c r="L321" i="9"/>
  <c r="K321" i="9"/>
  <c r="J321" i="9"/>
  <c r="I321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10" i="9"/>
  <c r="K310" i="9"/>
  <c r="J310" i="9"/>
  <c r="I310" i="9"/>
  <c r="L307" i="9"/>
  <c r="K307" i="9"/>
  <c r="J307" i="9"/>
  <c r="I307" i="9"/>
  <c r="L306" i="9"/>
  <c r="K306" i="9"/>
  <c r="J306" i="9"/>
  <c r="I306" i="9"/>
  <c r="L303" i="9"/>
  <c r="K303" i="9"/>
  <c r="J303" i="9"/>
  <c r="I303" i="9"/>
  <c r="L300" i="9"/>
  <c r="K300" i="9"/>
  <c r="J300" i="9"/>
  <c r="I300" i="9"/>
  <c r="L298" i="9"/>
  <c r="K298" i="9"/>
  <c r="J298" i="9"/>
  <c r="I298" i="9"/>
  <c r="L297" i="9"/>
  <c r="L296" i="9" s="1"/>
  <c r="K297" i="9"/>
  <c r="K296" i="9" s="1"/>
  <c r="K295" i="9" s="1"/>
  <c r="J297" i="9"/>
  <c r="J296" i="9" s="1"/>
  <c r="I297" i="9"/>
  <c r="I296" i="9" s="1"/>
  <c r="L292" i="9"/>
  <c r="K292" i="9"/>
  <c r="J292" i="9"/>
  <c r="I292" i="9"/>
  <c r="L291" i="9"/>
  <c r="K291" i="9"/>
  <c r="J291" i="9"/>
  <c r="I291" i="9"/>
  <c r="L289" i="9"/>
  <c r="K289" i="9"/>
  <c r="J289" i="9"/>
  <c r="I289" i="9"/>
  <c r="L288" i="9"/>
  <c r="K288" i="9"/>
  <c r="J288" i="9"/>
  <c r="I288" i="9"/>
  <c r="L286" i="9"/>
  <c r="K286" i="9"/>
  <c r="J286" i="9"/>
  <c r="I286" i="9"/>
  <c r="L285" i="9"/>
  <c r="K285" i="9"/>
  <c r="J285" i="9"/>
  <c r="I285" i="9"/>
  <c r="L282" i="9"/>
  <c r="K282" i="9"/>
  <c r="J282" i="9"/>
  <c r="I282" i="9"/>
  <c r="L281" i="9"/>
  <c r="K281" i="9"/>
  <c r="J281" i="9"/>
  <c r="I281" i="9"/>
  <c r="L278" i="9"/>
  <c r="K278" i="9"/>
  <c r="J278" i="9"/>
  <c r="J277" i="9" s="1"/>
  <c r="I278" i="9"/>
  <c r="L277" i="9"/>
  <c r="K277" i="9"/>
  <c r="I277" i="9"/>
  <c r="L274" i="9"/>
  <c r="K274" i="9"/>
  <c r="J274" i="9"/>
  <c r="J273" i="9" s="1"/>
  <c r="I274" i="9"/>
  <c r="L273" i="9"/>
  <c r="K273" i="9"/>
  <c r="I273" i="9"/>
  <c r="L270" i="9"/>
  <c r="K270" i="9"/>
  <c r="J270" i="9"/>
  <c r="I270" i="9"/>
  <c r="L267" i="9"/>
  <c r="K267" i="9"/>
  <c r="J267" i="9"/>
  <c r="I267" i="9"/>
  <c r="L265" i="9"/>
  <c r="K265" i="9"/>
  <c r="J265" i="9"/>
  <c r="J264" i="9" s="1"/>
  <c r="J263" i="9" s="1"/>
  <c r="I265" i="9"/>
  <c r="L264" i="9"/>
  <c r="L263" i="9" s="1"/>
  <c r="K264" i="9"/>
  <c r="K263" i="9" s="1"/>
  <c r="I264" i="9"/>
  <c r="I263" i="9" s="1"/>
  <c r="L260" i="9"/>
  <c r="L259" i="9" s="1"/>
  <c r="K260" i="9"/>
  <c r="K259" i="9" s="1"/>
  <c r="J260" i="9"/>
  <c r="I260" i="9"/>
  <c r="I259" i="9" s="1"/>
  <c r="J259" i="9"/>
  <c r="L257" i="9"/>
  <c r="L256" i="9" s="1"/>
  <c r="K257" i="9"/>
  <c r="K256" i="9" s="1"/>
  <c r="J257" i="9"/>
  <c r="I257" i="9"/>
  <c r="I256" i="9" s="1"/>
  <c r="J256" i="9"/>
  <c r="L254" i="9"/>
  <c r="L253" i="9" s="1"/>
  <c r="K254" i="9"/>
  <c r="K253" i="9" s="1"/>
  <c r="J254" i="9"/>
  <c r="J253" i="9" s="1"/>
  <c r="I254" i="9"/>
  <c r="I253" i="9" s="1"/>
  <c r="L250" i="9"/>
  <c r="L249" i="9" s="1"/>
  <c r="K250" i="9"/>
  <c r="K249" i="9" s="1"/>
  <c r="J250" i="9"/>
  <c r="J249" i="9" s="1"/>
  <c r="I250" i="9"/>
  <c r="I249" i="9" s="1"/>
  <c r="L246" i="9"/>
  <c r="L245" i="9" s="1"/>
  <c r="K246" i="9"/>
  <c r="K245" i="9" s="1"/>
  <c r="J246" i="9"/>
  <c r="J245" i="9" s="1"/>
  <c r="I246" i="9"/>
  <c r="I245" i="9" s="1"/>
  <c r="L242" i="9"/>
  <c r="L241" i="9" s="1"/>
  <c r="K242" i="9"/>
  <c r="K241" i="9" s="1"/>
  <c r="J242" i="9"/>
  <c r="J241" i="9" s="1"/>
  <c r="I242" i="9"/>
  <c r="I241" i="9" s="1"/>
  <c r="L238" i="9"/>
  <c r="K238" i="9"/>
  <c r="J238" i="9"/>
  <c r="I238" i="9"/>
  <c r="L235" i="9"/>
  <c r="K235" i="9"/>
  <c r="J235" i="9"/>
  <c r="I235" i="9"/>
  <c r="L233" i="9"/>
  <c r="L232" i="9" s="1"/>
  <c r="K233" i="9"/>
  <c r="K232" i="9" s="1"/>
  <c r="J233" i="9"/>
  <c r="J232" i="9" s="1"/>
  <c r="I233" i="9"/>
  <c r="I232" i="9" s="1"/>
  <c r="L226" i="9"/>
  <c r="L225" i="9" s="1"/>
  <c r="L224" i="9" s="1"/>
  <c r="K226" i="9"/>
  <c r="K225" i="9" s="1"/>
  <c r="K224" i="9" s="1"/>
  <c r="J226" i="9"/>
  <c r="J225" i="9" s="1"/>
  <c r="J224" i="9" s="1"/>
  <c r="I226" i="9"/>
  <c r="I225" i="9" s="1"/>
  <c r="I224" i="9" s="1"/>
  <c r="L222" i="9"/>
  <c r="K222" i="9"/>
  <c r="J222" i="9"/>
  <c r="I222" i="9"/>
  <c r="L221" i="9"/>
  <c r="L220" i="9" s="1"/>
  <c r="K221" i="9"/>
  <c r="K220" i="9" s="1"/>
  <c r="J221" i="9"/>
  <c r="J220" i="9" s="1"/>
  <c r="I221" i="9"/>
  <c r="I220" i="9" s="1"/>
  <c r="L213" i="9"/>
  <c r="L212" i="9" s="1"/>
  <c r="K213" i="9"/>
  <c r="K212" i="9" s="1"/>
  <c r="J213" i="9"/>
  <c r="J212" i="9" s="1"/>
  <c r="I213" i="9"/>
  <c r="I212" i="9" s="1"/>
  <c r="L210" i="9"/>
  <c r="L209" i="9" s="1"/>
  <c r="L208" i="9" s="1"/>
  <c r="K210" i="9"/>
  <c r="K209" i="9" s="1"/>
  <c r="J210" i="9"/>
  <c r="J209" i="9" s="1"/>
  <c r="J208" i="9" s="1"/>
  <c r="I210" i="9"/>
  <c r="I209" i="9" s="1"/>
  <c r="I208" i="9" s="1"/>
  <c r="L203" i="9"/>
  <c r="K203" i="9"/>
  <c r="J203" i="9"/>
  <c r="I203" i="9"/>
  <c r="L202" i="9"/>
  <c r="L201" i="9" s="1"/>
  <c r="K202" i="9"/>
  <c r="K201" i="9" s="1"/>
  <c r="J202" i="9"/>
  <c r="J201" i="9" s="1"/>
  <c r="I202" i="9"/>
  <c r="I201" i="9" s="1"/>
  <c r="L199" i="9"/>
  <c r="L198" i="9" s="1"/>
  <c r="K199" i="9"/>
  <c r="K198" i="9" s="1"/>
  <c r="J199" i="9"/>
  <c r="J198" i="9" s="1"/>
  <c r="I199" i="9"/>
  <c r="I198" i="9" s="1"/>
  <c r="L194" i="9"/>
  <c r="L193" i="9" s="1"/>
  <c r="K194" i="9"/>
  <c r="K193" i="9" s="1"/>
  <c r="J194" i="9"/>
  <c r="J193" i="9" s="1"/>
  <c r="I194" i="9"/>
  <c r="I193" i="9" s="1"/>
  <c r="P188" i="9"/>
  <c r="O188" i="9"/>
  <c r="N188" i="9"/>
  <c r="M188" i="9"/>
  <c r="L188" i="9"/>
  <c r="K188" i="9"/>
  <c r="J188" i="9"/>
  <c r="I188" i="9"/>
  <c r="L187" i="9"/>
  <c r="K187" i="9"/>
  <c r="J187" i="9"/>
  <c r="I187" i="9"/>
  <c r="L183" i="9"/>
  <c r="K183" i="9"/>
  <c r="J183" i="9"/>
  <c r="J182" i="9" s="1"/>
  <c r="J178" i="9" s="1"/>
  <c r="J177" i="9" s="1"/>
  <c r="I183" i="9"/>
  <c r="L182" i="9"/>
  <c r="K182" i="9"/>
  <c r="I182" i="9"/>
  <c r="L180" i="9"/>
  <c r="K180" i="9"/>
  <c r="J180" i="9"/>
  <c r="I180" i="9"/>
  <c r="L179" i="9"/>
  <c r="L178" i="9" s="1"/>
  <c r="L177" i="9" s="1"/>
  <c r="K179" i="9"/>
  <c r="K178" i="9" s="1"/>
  <c r="J179" i="9"/>
  <c r="I179" i="9"/>
  <c r="L172" i="9"/>
  <c r="L171" i="9" s="1"/>
  <c r="K172" i="9"/>
  <c r="K171" i="9" s="1"/>
  <c r="J172" i="9"/>
  <c r="J171" i="9" s="1"/>
  <c r="I172" i="9"/>
  <c r="I171" i="9" s="1"/>
  <c r="L167" i="9"/>
  <c r="L166" i="9" s="1"/>
  <c r="L165" i="9" s="1"/>
  <c r="K167" i="9"/>
  <c r="K166" i="9" s="1"/>
  <c r="J167" i="9"/>
  <c r="J166" i="9" s="1"/>
  <c r="J165" i="9" s="1"/>
  <c r="I167" i="9"/>
  <c r="I166" i="9" s="1"/>
  <c r="L163" i="9"/>
  <c r="K163" i="9"/>
  <c r="J163" i="9"/>
  <c r="J162" i="9" s="1"/>
  <c r="J161" i="9" s="1"/>
  <c r="I163" i="9"/>
  <c r="L162" i="9"/>
  <c r="L161" i="9" s="1"/>
  <c r="K162" i="9"/>
  <c r="K161" i="9" s="1"/>
  <c r="I162" i="9"/>
  <c r="I161" i="9" s="1"/>
  <c r="L158" i="9"/>
  <c r="K158" i="9"/>
  <c r="J158" i="9"/>
  <c r="J157" i="9" s="1"/>
  <c r="I158" i="9"/>
  <c r="L157" i="9"/>
  <c r="K157" i="9"/>
  <c r="I157" i="9"/>
  <c r="L153" i="9"/>
  <c r="K153" i="9"/>
  <c r="J153" i="9"/>
  <c r="J152" i="9" s="1"/>
  <c r="I153" i="9"/>
  <c r="L152" i="9"/>
  <c r="L151" i="9" s="1"/>
  <c r="L150" i="9" s="1"/>
  <c r="K152" i="9"/>
  <c r="K151" i="9" s="1"/>
  <c r="K150" i="9" s="1"/>
  <c r="I152" i="9"/>
  <c r="I151" i="9" s="1"/>
  <c r="I150" i="9" s="1"/>
  <c r="L147" i="9"/>
  <c r="K147" i="9"/>
  <c r="J147" i="9"/>
  <c r="J146" i="9" s="1"/>
  <c r="J145" i="9" s="1"/>
  <c r="I147" i="9"/>
  <c r="L146" i="9"/>
  <c r="L145" i="9" s="1"/>
  <c r="K146" i="9"/>
  <c r="K145" i="9" s="1"/>
  <c r="I146" i="9"/>
  <c r="I145" i="9" s="1"/>
  <c r="L143" i="9"/>
  <c r="L142" i="9" s="1"/>
  <c r="K143" i="9"/>
  <c r="K142" i="9" s="1"/>
  <c r="J143" i="9"/>
  <c r="J142" i="9" s="1"/>
  <c r="I143" i="9"/>
  <c r="I142" i="9" s="1"/>
  <c r="L139" i="9"/>
  <c r="L138" i="9" s="1"/>
  <c r="L137" i="9" s="1"/>
  <c r="K139" i="9"/>
  <c r="K138" i="9" s="1"/>
  <c r="K137" i="9" s="1"/>
  <c r="J139" i="9"/>
  <c r="J138" i="9" s="1"/>
  <c r="J137" i="9" s="1"/>
  <c r="I139" i="9"/>
  <c r="I138" i="9" s="1"/>
  <c r="I137" i="9" s="1"/>
  <c r="L134" i="9"/>
  <c r="K134" i="9"/>
  <c r="J134" i="9"/>
  <c r="I134" i="9"/>
  <c r="L133" i="9"/>
  <c r="L132" i="9" s="1"/>
  <c r="K133" i="9"/>
  <c r="K132" i="9" s="1"/>
  <c r="J133" i="9"/>
  <c r="J132" i="9" s="1"/>
  <c r="J131" i="9" s="1"/>
  <c r="I133" i="9"/>
  <c r="I132" i="9" s="1"/>
  <c r="I131" i="9" s="1"/>
  <c r="L129" i="9"/>
  <c r="K129" i="9"/>
  <c r="J129" i="9"/>
  <c r="I129" i="9"/>
  <c r="L128" i="9"/>
  <c r="L127" i="9" s="1"/>
  <c r="K128" i="9"/>
  <c r="K127" i="9" s="1"/>
  <c r="J128" i="9"/>
  <c r="J127" i="9" s="1"/>
  <c r="I128" i="9"/>
  <c r="I127" i="9" s="1"/>
  <c r="L125" i="9"/>
  <c r="L124" i="9" s="1"/>
  <c r="L123" i="9" s="1"/>
  <c r="K125" i="9"/>
  <c r="K124" i="9" s="1"/>
  <c r="K123" i="9" s="1"/>
  <c r="J125" i="9"/>
  <c r="I125" i="9"/>
  <c r="I124" i="9" s="1"/>
  <c r="I123" i="9" s="1"/>
  <c r="J124" i="9"/>
  <c r="J123" i="9"/>
  <c r="L121" i="9"/>
  <c r="K121" i="9"/>
  <c r="J121" i="9"/>
  <c r="J120" i="9" s="1"/>
  <c r="J119" i="9" s="1"/>
  <c r="I121" i="9"/>
  <c r="L120" i="9"/>
  <c r="L119" i="9" s="1"/>
  <c r="K120" i="9"/>
  <c r="K119" i="9" s="1"/>
  <c r="I120" i="9"/>
  <c r="I119" i="9" s="1"/>
  <c r="L117" i="9"/>
  <c r="L116" i="9" s="1"/>
  <c r="L115" i="9" s="1"/>
  <c r="K117" i="9"/>
  <c r="K116" i="9" s="1"/>
  <c r="K115" i="9" s="1"/>
  <c r="J117" i="9"/>
  <c r="I117" i="9"/>
  <c r="I116" i="9" s="1"/>
  <c r="I115" i="9" s="1"/>
  <c r="J116" i="9"/>
  <c r="J115" i="9"/>
  <c r="L112" i="9"/>
  <c r="K112" i="9"/>
  <c r="J112" i="9"/>
  <c r="J111" i="9" s="1"/>
  <c r="J110" i="9" s="1"/>
  <c r="I112" i="9"/>
  <c r="L111" i="9"/>
  <c r="L110" i="9" s="1"/>
  <c r="K111" i="9"/>
  <c r="K110" i="9" s="1"/>
  <c r="K109" i="9" s="1"/>
  <c r="I111" i="9"/>
  <c r="I110" i="9" s="1"/>
  <c r="L106" i="9"/>
  <c r="K106" i="9"/>
  <c r="J106" i="9"/>
  <c r="J105" i="9" s="1"/>
  <c r="I106" i="9"/>
  <c r="L105" i="9"/>
  <c r="K105" i="9"/>
  <c r="I105" i="9"/>
  <c r="L102" i="9"/>
  <c r="K102" i="9"/>
  <c r="J102" i="9"/>
  <c r="J101" i="9" s="1"/>
  <c r="I102" i="9"/>
  <c r="L101" i="9"/>
  <c r="L100" i="9" s="1"/>
  <c r="K101" i="9"/>
  <c r="K100" i="9" s="1"/>
  <c r="I101" i="9"/>
  <c r="I100" i="9" s="1"/>
  <c r="L97" i="9"/>
  <c r="L96" i="9" s="1"/>
  <c r="L95" i="9" s="1"/>
  <c r="K97" i="9"/>
  <c r="K96" i="9" s="1"/>
  <c r="K95" i="9" s="1"/>
  <c r="J97" i="9"/>
  <c r="J96" i="9" s="1"/>
  <c r="J95" i="9" s="1"/>
  <c r="I97" i="9"/>
  <c r="I96" i="9" s="1"/>
  <c r="I95" i="9" s="1"/>
  <c r="L92" i="9"/>
  <c r="K92" i="9"/>
  <c r="J92" i="9"/>
  <c r="I92" i="9"/>
  <c r="L91" i="9"/>
  <c r="L90" i="9" s="1"/>
  <c r="L89" i="9" s="1"/>
  <c r="K91" i="9"/>
  <c r="K90" i="9" s="1"/>
  <c r="K89" i="9" s="1"/>
  <c r="J91" i="9"/>
  <c r="J90" i="9" s="1"/>
  <c r="I91" i="9"/>
  <c r="I90" i="9" s="1"/>
  <c r="L85" i="9"/>
  <c r="L84" i="9" s="1"/>
  <c r="L83" i="9" s="1"/>
  <c r="L82" i="9" s="1"/>
  <c r="K85" i="9"/>
  <c r="J85" i="9"/>
  <c r="I85" i="9"/>
  <c r="K84" i="9"/>
  <c r="K83" i="9" s="1"/>
  <c r="K82" i="9" s="1"/>
  <c r="J84" i="9"/>
  <c r="J83" i="9" s="1"/>
  <c r="J82" i="9" s="1"/>
  <c r="I84" i="9"/>
  <c r="I83" i="9" s="1"/>
  <c r="I82" i="9" s="1"/>
  <c r="L80" i="9"/>
  <c r="L79" i="9" s="1"/>
  <c r="L78" i="9" s="1"/>
  <c r="K80" i="9"/>
  <c r="J80" i="9"/>
  <c r="J79" i="9" s="1"/>
  <c r="J78" i="9" s="1"/>
  <c r="I80" i="9"/>
  <c r="K79" i="9"/>
  <c r="K78" i="9" s="1"/>
  <c r="I79" i="9"/>
  <c r="I78" i="9" s="1"/>
  <c r="L74" i="9"/>
  <c r="K74" i="9"/>
  <c r="K73" i="9" s="1"/>
  <c r="J74" i="9"/>
  <c r="J73" i="9" s="1"/>
  <c r="I74" i="9"/>
  <c r="I73" i="9" s="1"/>
  <c r="L73" i="9"/>
  <c r="L69" i="9"/>
  <c r="K69" i="9"/>
  <c r="K68" i="9" s="1"/>
  <c r="J69" i="9"/>
  <c r="J68" i="9" s="1"/>
  <c r="I69" i="9"/>
  <c r="I68" i="9" s="1"/>
  <c r="L68" i="9"/>
  <c r="L64" i="9"/>
  <c r="K64" i="9"/>
  <c r="K63" i="9" s="1"/>
  <c r="J64" i="9"/>
  <c r="J63" i="9" s="1"/>
  <c r="I64" i="9"/>
  <c r="I63" i="9" s="1"/>
  <c r="L63" i="9"/>
  <c r="L62" i="9" s="1"/>
  <c r="L61" i="9" s="1"/>
  <c r="L45" i="9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4" i="9"/>
  <c r="L43" i="9" s="1"/>
  <c r="L42" i="9" s="1"/>
  <c r="L40" i="9"/>
  <c r="K40" i="9"/>
  <c r="K39" i="9" s="1"/>
  <c r="K38" i="9" s="1"/>
  <c r="J40" i="9"/>
  <c r="J39" i="9" s="1"/>
  <c r="J38" i="9" s="1"/>
  <c r="I40" i="9"/>
  <c r="I39" i="9" s="1"/>
  <c r="I38" i="9" s="1"/>
  <c r="L39" i="9"/>
  <c r="L38" i="9" s="1"/>
  <c r="L36" i="9"/>
  <c r="K36" i="9"/>
  <c r="J36" i="9"/>
  <c r="I36" i="9"/>
  <c r="L34" i="9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L33" i="9"/>
  <c r="L32" i="9" s="1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L33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L330" i="6"/>
  <c r="L329" i="6" s="1"/>
  <c r="L328" i="6" s="1"/>
  <c r="K330" i="6"/>
  <c r="K329" i="6" s="1"/>
  <c r="K328" i="6" s="1"/>
  <c r="J330" i="6"/>
  <c r="J329" i="6" s="1"/>
  <c r="I330" i="6"/>
  <c r="I329" i="6" s="1"/>
  <c r="L325" i="6"/>
  <c r="K325" i="6"/>
  <c r="J325" i="6"/>
  <c r="I325" i="6"/>
  <c r="L324" i="6"/>
  <c r="K324" i="6"/>
  <c r="J324" i="6"/>
  <c r="I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L296" i="6" s="1"/>
  <c r="L295" i="6" s="1"/>
  <c r="K297" i="6"/>
  <c r="K296" i="6" s="1"/>
  <c r="J297" i="6"/>
  <c r="J296" i="6" s="1"/>
  <c r="I297" i="6"/>
  <c r="I296" i="6" s="1"/>
  <c r="L292" i="6"/>
  <c r="K292" i="6"/>
  <c r="J292" i="6"/>
  <c r="I292" i="6"/>
  <c r="L291" i="6"/>
  <c r="K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7" i="6"/>
  <c r="K277" i="6"/>
  <c r="J277" i="6"/>
  <c r="I277" i="6"/>
  <c r="L274" i="6"/>
  <c r="K274" i="6"/>
  <c r="J274" i="6"/>
  <c r="I274" i="6"/>
  <c r="L273" i="6"/>
  <c r="K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J265" i="6"/>
  <c r="J264" i="6" s="1"/>
  <c r="J263" i="6" s="1"/>
  <c r="I265" i="6"/>
  <c r="L264" i="6"/>
  <c r="L263" i="6" s="1"/>
  <c r="K264" i="6"/>
  <c r="K263" i="6" s="1"/>
  <c r="I264" i="6"/>
  <c r="I263" i="6" s="1"/>
  <c r="L260" i="6"/>
  <c r="L259" i="6" s="1"/>
  <c r="K260" i="6"/>
  <c r="K259" i="6" s="1"/>
  <c r="J260" i="6"/>
  <c r="J259" i="6" s="1"/>
  <c r="I260" i="6"/>
  <c r="I259" i="6" s="1"/>
  <c r="L257" i="6"/>
  <c r="L256" i="6" s="1"/>
  <c r="K257" i="6"/>
  <c r="K256" i="6" s="1"/>
  <c r="J257" i="6"/>
  <c r="J256" i="6" s="1"/>
  <c r="I257" i="6"/>
  <c r="I256" i="6" s="1"/>
  <c r="L254" i="6"/>
  <c r="L253" i="6" s="1"/>
  <c r="K254" i="6"/>
  <c r="K253" i="6" s="1"/>
  <c r="J254" i="6"/>
  <c r="J253" i="6" s="1"/>
  <c r="I254" i="6"/>
  <c r="I253" i="6" s="1"/>
  <c r="L250" i="6"/>
  <c r="L249" i="6" s="1"/>
  <c r="K250" i="6"/>
  <c r="K249" i="6" s="1"/>
  <c r="J250" i="6"/>
  <c r="J249" i="6" s="1"/>
  <c r="I250" i="6"/>
  <c r="I249" i="6" s="1"/>
  <c r="L246" i="6"/>
  <c r="L245" i="6" s="1"/>
  <c r="K246" i="6"/>
  <c r="K245" i="6" s="1"/>
  <c r="J246" i="6"/>
  <c r="J245" i="6" s="1"/>
  <c r="I246" i="6"/>
  <c r="I245" i="6" s="1"/>
  <c r="L242" i="6"/>
  <c r="L241" i="6" s="1"/>
  <c r="K242" i="6"/>
  <c r="K241" i="6" s="1"/>
  <c r="J242" i="6"/>
  <c r="J241" i="6" s="1"/>
  <c r="I242" i="6"/>
  <c r="I241" i="6" s="1"/>
  <c r="L238" i="6"/>
  <c r="K238" i="6"/>
  <c r="J238" i="6"/>
  <c r="I238" i="6"/>
  <c r="L235" i="6"/>
  <c r="K235" i="6"/>
  <c r="J235" i="6"/>
  <c r="I235" i="6"/>
  <c r="L233" i="6"/>
  <c r="L232" i="6" s="1"/>
  <c r="K233" i="6"/>
  <c r="K232" i="6" s="1"/>
  <c r="J233" i="6"/>
  <c r="J232" i="6" s="1"/>
  <c r="I233" i="6"/>
  <c r="I232" i="6" s="1"/>
  <c r="I231" i="6" s="1"/>
  <c r="I230" i="6" s="1"/>
  <c r="L226" i="6"/>
  <c r="L225" i="6" s="1"/>
  <c r="L224" i="6" s="1"/>
  <c r="K226" i="6"/>
  <c r="K225" i="6" s="1"/>
  <c r="K224" i="6" s="1"/>
  <c r="J226" i="6"/>
  <c r="J225" i="6" s="1"/>
  <c r="J224" i="6" s="1"/>
  <c r="I226" i="6"/>
  <c r="I225" i="6" s="1"/>
  <c r="I224" i="6" s="1"/>
  <c r="L222" i="6"/>
  <c r="K222" i="6"/>
  <c r="J222" i="6"/>
  <c r="I222" i="6"/>
  <c r="L221" i="6"/>
  <c r="L220" i="6" s="1"/>
  <c r="K221" i="6"/>
  <c r="K220" i="6" s="1"/>
  <c r="J221" i="6"/>
  <c r="J220" i="6" s="1"/>
  <c r="I221" i="6"/>
  <c r="I220" i="6" s="1"/>
  <c r="L213" i="6"/>
  <c r="L212" i="6" s="1"/>
  <c r="K213" i="6"/>
  <c r="K212" i="6" s="1"/>
  <c r="J213" i="6"/>
  <c r="J212" i="6" s="1"/>
  <c r="I213" i="6"/>
  <c r="I212" i="6" s="1"/>
  <c r="L210" i="6"/>
  <c r="L209" i="6" s="1"/>
  <c r="L208" i="6" s="1"/>
  <c r="K210" i="6"/>
  <c r="J210" i="6"/>
  <c r="J209" i="6" s="1"/>
  <c r="J208" i="6" s="1"/>
  <c r="I210" i="6"/>
  <c r="I209" i="6" s="1"/>
  <c r="K209" i="6"/>
  <c r="L203" i="6"/>
  <c r="K203" i="6"/>
  <c r="J203" i="6"/>
  <c r="I203" i="6"/>
  <c r="L202" i="6"/>
  <c r="L201" i="6" s="1"/>
  <c r="K202" i="6"/>
  <c r="K201" i="6" s="1"/>
  <c r="J202" i="6"/>
  <c r="J201" i="6" s="1"/>
  <c r="I202" i="6"/>
  <c r="I201" i="6" s="1"/>
  <c r="L199" i="6"/>
  <c r="L198" i="6" s="1"/>
  <c r="K199" i="6"/>
  <c r="K198" i="6" s="1"/>
  <c r="J199" i="6"/>
  <c r="J198" i="6" s="1"/>
  <c r="I199" i="6"/>
  <c r="I198" i="6" s="1"/>
  <c r="L194" i="6"/>
  <c r="L193" i="6" s="1"/>
  <c r="K194" i="6"/>
  <c r="K193" i="6" s="1"/>
  <c r="J194" i="6"/>
  <c r="J193" i="6" s="1"/>
  <c r="I194" i="6"/>
  <c r="I193" i="6" s="1"/>
  <c r="P188" i="6"/>
  <c r="O188" i="6"/>
  <c r="N188" i="6"/>
  <c r="M188" i="6"/>
  <c r="L188" i="6"/>
  <c r="K188" i="6"/>
  <c r="J188" i="6"/>
  <c r="I188" i="6"/>
  <c r="L187" i="6"/>
  <c r="K187" i="6"/>
  <c r="J187" i="6"/>
  <c r="I187" i="6"/>
  <c r="L183" i="6"/>
  <c r="K183" i="6"/>
  <c r="J183" i="6"/>
  <c r="J182" i="6" s="1"/>
  <c r="I183" i="6"/>
  <c r="L182" i="6"/>
  <c r="K182" i="6"/>
  <c r="I182" i="6"/>
  <c r="L180" i="6"/>
  <c r="K180" i="6"/>
  <c r="J180" i="6"/>
  <c r="J179" i="6" s="1"/>
  <c r="J178" i="6" s="1"/>
  <c r="J177" i="6" s="1"/>
  <c r="I180" i="6"/>
  <c r="L179" i="6"/>
  <c r="K179" i="6"/>
  <c r="I179" i="6"/>
  <c r="I178" i="6" s="1"/>
  <c r="L172" i="6"/>
  <c r="L171" i="6" s="1"/>
  <c r="K172" i="6"/>
  <c r="K171" i="6" s="1"/>
  <c r="J172" i="6"/>
  <c r="J171" i="6" s="1"/>
  <c r="I172" i="6"/>
  <c r="I171" i="6" s="1"/>
  <c r="L167" i="6"/>
  <c r="L166" i="6" s="1"/>
  <c r="K167" i="6"/>
  <c r="K166" i="6" s="1"/>
  <c r="J167" i="6"/>
  <c r="J166" i="6" s="1"/>
  <c r="I167" i="6"/>
  <c r="I166" i="6" s="1"/>
  <c r="L163" i="6"/>
  <c r="K163" i="6"/>
  <c r="J163" i="6"/>
  <c r="I163" i="6"/>
  <c r="L162" i="6"/>
  <c r="L161" i="6" s="1"/>
  <c r="K162" i="6"/>
  <c r="K161" i="6" s="1"/>
  <c r="J162" i="6"/>
  <c r="J161" i="6" s="1"/>
  <c r="I162" i="6"/>
  <c r="I161" i="6" s="1"/>
  <c r="L158" i="6"/>
  <c r="K158" i="6"/>
  <c r="J158" i="6"/>
  <c r="I158" i="6"/>
  <c r="L157" i="6"/>
  <c r="K157" i="6"/>
  <c r="J157" i="6"/>
  <c r="I157" i="6"/>
  <c r="L153" i="6"/>
  <c r="K153" i="6"/>
  <c r="J153" i="6"/>
  <c r="J152" i="6" s="1"/>
  <c r="J151" i="6" s="1"/>
  <c r="J150" i="6" s="1"/>
  <c r="I153" i="6"/>
  <c r="L152" i="6"/>
  <c r="L151" i="6" s="1"/>
  <c r="L150" i="6" s="1"/>
  <c r="K152" i="6"/>
  <c r="K151" i="6" s="1"/>
  <c r="K150" i="6" s="1"/>
  <c r="I152" i="6"/>
  <c r="I151" i="6" s="1"/>
  <c r="I150" i="6" s="1"/>
  <c r="L147" i="6"/>
  <c r="K147" i="6"/>
  <c r="J147" i="6"/>
  <c r="J146" i="6" s="1"/>
  <c r="J145" i="6" s="1"/>
  <c r="I147" i="6"/>
  <c r="L146" i="6"/>
  <c r="L145" i="6" s="1"/>
  <c r="K146" i="6"/>
  <c r="K145" i="6" s="1"/>
  <c r="I146" i="6"/>
  <c r="I145" i="6" s="1"/>
  <c r="L143" i="6"/>
  <c r="L142" i="6" s="1"/>
  <c r="K143" i="6"/>
  <c r="K142" i="6" s="1"/>
  <c r="J143" i="6"/>
  <c r="I143" i="6"/>
  <c r="I142" i="6" s="1"/>
  <c r="J142" i="6"/>
  <c r="L139" i="6"/>
  <c r="L138" i="6" s="1"/>
  <c r="L137" i="6" s="1"/>
  <c r="K139" i="6"/>
  <c r="K138" i="6" s="1"/>
  <c r="K137" i="6" s="1"/>
  <c r="J139" i="6"/>
  <c r="I139" i="6"/>
  <c r="I138" i="6" s="1"/>
  <c r="I137" i="6" s="1"/>
  <c r="J138" i="6"/>
  <c r="J137" i="6" s="1"/>
  <c r="L134" i="6"/>
  <c r="K134" i="6"/>
  <c r="J134" i="6"/>
  <c r="J133" i="6" s="1"/>
  <c r="J132" i="6" s="1"/>
  <c r="J131" i="6" s="1"/>
  <c r="I134" i="6"/>
  <c r="L133" i="6"/>
  <c r="L132" i="6" s="1"/>
  <c r="K133" i="6"/>
  <c r="K132" i="6" s="1"/>
  <c r="K131" i="6" s="1"/>
  <c r="I133" i="6"/>
  <c r="I132" i="6" s="1"/>
  <c r="I131" i="6" s="1"/>
  <c r="L129" i="6"/>
  <c r="K129" i="6"/>
  <c r="J129" i="6"/>
  <c r="J128" i="6" s="1"/>
  <c r="J127" i="6" s="1"/>
  <c r="I129" i="6"/>
  <c r="L128" i="6"/>
  <c r="L127" i="6" s="1"/>
  <c r="K128" i="6"/>
  <c r="K127" i="6" s="1"/>
  <c r="I128" i="6"/>
  <c r="I127" i="6" s="1"/>
  <c r="L125" i="6"/>
  <c r="L124" i="6" s="1"/>
  <c r="L123" i="6" s="1"/>
  <c r="K125" i="6"/>
  <c r="K124" i="6" s="1"/>
  <c r="K123" i="6" s="1"/>
  <c r="J125" i="6"/>
  <c r="I125" i="6"/>
  <c r="I124" i="6" s="1"/>
  <c r="I123" i="6" s="1"/>
  <c r="J124" i="6"/>
  <c r="J123" i="6" s="1"/>
  <c r="L121" i="6"/>
  <c r="K121" i="6"/>
  <c r="J121" i="6"/>
  <c r="I121" i="6"/>
  <c r="L120" i="6"/>
  <c r="L119" i="6" s="1"/>
  <c r="K120" i="6"/>
  <c r="K119" i="6" s="1"/>
  <c r="J120" i="6"/>
  <c r="I120" i="6"/>
  <c r="I119" i="6" s="1"/>
  <c r="J119" i="6"/>
  <c r="L117" i="6"/>
  <c r="L116" i="6" s="1"/>
  <c r="L115" i="6" s="1"/>
  <c r="K117" i="6"/>
  <c r="K116" i="6" s="1"/>
  <c r="K115" i="6" s="1"/>
  <c r="J117" i="6"/>
  <c r="I117" i="6"/>
  <c r="I116" i="6" s="1"/>
  <c r="I115" i="6" s="1"/>
  <c r="J116" i="6"/>
  <c r="J115" i="6"/>
  <c r="L112" i="6"/>
  <c r="K112" i="6"/>
  <c r="J112" i="6"/>
  <c r="I112" i="6"/>
  <c r="L111" i="6"/>
  <c r="L110" i="6" s="1"/>
  <c r="K111" i="6"/>
  <c r="K110" i="6" s="1"/>
  <c r="K109" i="6" s="1"/>
  <c r="J111" i="6"/>
  <c r="J110" i="6" s="1"/>
  <c r="I111" i="6"/>
  <c r="I110" i="6" s="1"/>
  <c r="L106" i="6"/>
  <c r="K106" i="6"/>
  <c r="J106" i="6"/>
  <c r="J105" i="6" s="1"/>
  <c r="I106" i="6"/>
  <c r="L105" i="6"/>
  <c r="K105" i="6"/>
  <c r="I105" i="6"/>
  <c r="L102" i="6"/>
  <c r="K102" i="6"/>
  <c r="J102" i="6"/>
  <c r="J101" i="6" s="1"/>
  <c r="J100" i="6" s="1"/>
  <c r="J89" i="6" s="1"/>
  <c r="I102" i="6"/>
  <c r="L101" i="6"/>
  <c r="L100" i="6" s="1"/>
  <c r="K101" i="6"/>
  <c r="K100" i="6" s="1"/>
  <c r="I101" i="6"/>
  <c r="I100" i="6" s="1"/>
  <c r="L97" i="6"/>
  <c r="L96" i="6" s="1"/>
  <c r="L95" i="6" s="1"/>
  <c r="K97" i="6"/>
  <c r="K96" i="6" s="1"/>
  <c r="K95" i="6" s="1"/>
  <c r="J97" i="6"/>
  <c r="I97" i="6"/>
  <c r="I96" i="6" s="1"/>
  <c r="I95" i="6" s="1"/>
  <c r="J96" i="6"/>
  <c r="J95" i="6"/>
  <c r="L92" i="6"/>
  <c r="K92" i="6"/>
  <c r="J92" i="6"/>
  <c r="I92" i="6"/>
  <c r="L91" i="6"/>
  <c r="L90" i="6" s="1"/>
  <c r="L89" i="6" s="1"/>
  <c r="K91" i="6"/>
  <c r="K90" i="6" s="1"/>
  <c r="K89" i="6" s="1"/>
  <c r="J91" i="6"/>
  <c r="I91" i="6"/>
  <c r="I90" i="6" s="1"/>
  <c r="J90" i="6"/>
  <c r="L85" i="6"/>
  <c r="K85" i="6"/>
  <c r="J85" i="6"/>
  <c r="J84" i="6" s="1"/>
  <c r="J83" i="6" s="1"/>
  <c r="J82" i="6" s="1"/>
  <c r="I85" i="6"/>
  <c r="L84" i="6"/>
  <c r="L83" i="6" s="1"/>
  <c r="L82" i="6" s="1"/>
  <c r="K84" i="6"/>
  <c r="K83" i="6" s="1"/>
  <c r="K82" i="6" s="1"/>
  <c r="I84" i="6"/>
  <c r="I83" i="6" s="1"/>
  <c r="I82" i="6" s="1"/>
  <c r="L80" i="6"/>
  <c r="K80" i="6"/>
  <c r="J80" i="6"/>
  <c r="I80" i="6"/>
  <c r="L79" i="6"/>
  <c r="L78" i="6" s="1"/>
  <c r="K79" i="6"/>
  <c r="K78" i="6" s="1"/>
  <c r="J79" i="6"/>
  <c r="J78" i="6" s="1"/>
  <c r="I79" i="6"/>
  <c r="I78" i="6" s="1"/>
  <c r="L74" i="6"/>
  <c r="L73" i="6" s="1"/>
  <c r="K74" i="6"/>
  <c r="K73" i="6" s="1"/>
  <c r="J74" i="6"/>
  <c r="J73" i="6" s="1"/>
  <c r="I74" i="6"/>
  <c r="I73" i="6" s="1"/>
  <c r="L69" i="6"/>
  <c r="L68" i="6" s="1"/>
  <c r="K69" i="6"/>
  <c r="K68" i="6" s="1"/>
  <c r="J69" i="6"/>
  <c r="J68" i="6" s="1"/>
  <c r="I69" i="6"/>
  <c r="I68" i="6" s="1"/>
  <c r="L64" i="6"/>
  <c r="L63" i="6" s="1"/>
  <c r="K64" i="6"/>
  <c r="K63" i="6" s="1"/>
  <c r="J64" i="6"/>
  <c r="J63" i="6" s="1"/>
  <c r="J62" i="6" s="1"/>
  <c r="J61" i="6" s="1"/>
  <c r="I64" i="6"/>
  <c r="I63" i="6" s="1"/>
  <c r="I62" i="6" s="1"/>
  <c r="I61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I31" i="6" s="1"/>
  <c r="J89" i="11" l="1"/>
  <c r="J30" i="11" s="1"/>
  <c r="I131" i="11"/>
  <c r="L263" i="11"/>
  <c r="K296" i="11"/>
  <c r="K295" i="11" s="1"/>
  <c r="L328" i="11"/>
  <c r="L295" i="11" s="1"/>
  <c r="K109" i="11"/>
  <c r="J151" i="11"/>
  <c r="J150" i="11" s="1"/>
  <c r="I165" i="11"/>
  <c r="I160" i="11" s="1"/>
  <c r="K151" i="11"/>
  <c r="K150" i="11" s="1"/>
  <c r="I62" i="11"/>
  <c r="I61" i="11" s="1"/>
  <c r="I30" i="11" s="1"/>
  <c r="K89" i="11"/>
  <c r="I178" i="11"/>
  <c r="I177" i="11" s="1"/>
  <c r="J62" i="11"/>
  <c r="J61" i="11" s="1"/>
  <c r="L89" i="11"/>
  <c r="K131" i="11"/>
  <c r="K230" i="11"/>
  <c r="I109" i="11"/>
  <c r="L131" i="11"/>
  <c r="L30" i="11" s="1"/>
  <c r="L360" i="11" s="1"/>
  <c r="K160" i="11"/>
  <c r="J177" i="11"/>
  <c r="L230" i="11"/>
  <c r="L176" i="11" s="1"/>
  <c r="I328" i="11"/>
  <c r="I295" i="11" s="1"/>
  <c r="K31" i="11"/>
  <c r="J109" i="11"/>
  <c r="K178" i="11"/>
  <c r="K177" i="11" s="1"/>
  <c r="K176" i="11" s="1"/>
  <c r="I231" i="11"/>
  <c r="I230" i="11" s="1"/>
  <c r="J328" i="11"/>
  <c r="J295" i="11" s="1"/>
  <c r="J178" i="5"/>
  <c r="J177" i="5" s="1"/>
  <c r="I328" i="5"/>
  <c r="I295" i="5" s="1"/>
  <c r="I31" i="5"/>
  <c r="I131" i="5"/>
  <c r="K178" i="5"/>
  <c r="K177" i="5" s="1"/>
  <c r="I231" i="5"/>
  <c r="I230" i="5" s="1"/>
  <c r="J263" i="5"/>
  <c r="L89" i="5"/>
  <c r="L177" i="5"/>
  <c r="K263" i="5"/>
  <c r="K230" i="5" s="1"/>
  <c r="J131" i="5"/>
  <c r="J151" i="5"/>
  <c r="J150" i="5" s="1"/>
  <c r="J30" i="5" s="1"/>
  <c r="I160" i="5"/>
  <c r="I165" i="5"/>
  <c r="L263" i="5"/>
  <c r="L230" i="5" s="1"/>
  <c r="I109" i="5"/>
  <c r="K131" i="5"/>
  <c r="J296" i="5"/>
  <c r="J295" i="5" s="1"/>
  <c r="K100" i="5"/>
  <c r="K89" i="5" s="1"/>
  <c r="L131" i="5"/>
  <c r="L151" i="5"/>
  <c r="L150" i="5" s="1"/>
  <c r="L30" i="5" s="1"/>
  <c r="J160" i="5"/>
  <c r="K296" i="5"/>
  <c r="K295" i="5" s="1"/>
  <c r="I177" i="5"/>
  <c r="J230" i="5"/>
  <c r="K31" i="5"/>
  <c r="K109" i="5"/>
  <c r="L160" i="5"/>
  <c r="I208" i="5"/>
  <c r="K31" i="2"/>
  <c r="I62" i="2"/>
  <c r="I61" i="2" s="1"/>
  <c r="I165" i="2"/>
  <c r="I160" i="2" s="1"/>
  <c r="K296" i="2"/>
  <c r="K295" i="2" s="1"/>
  <c r="I328" i="2"/>
  <c r="I31" i="2"/>
  <c r="J100" i="2"/>
  <c r="J89" i="2" s="1"/>
  <c r="J30" i="2" s="1"/>
  <c r="K151" i="2"/>
  <c r="K150" i="2" s="1"/>
  <c r="L160" i="2"/>
  <c r="K230" i="2"/>
  <c r="I231" i="2"/>
  <c r="I230" i="2" s="1"/>
  <c r="I176" i="2" s="1"/>
  <c r="J109" i="2"/>
  <c r="J160" i="2"/>
  <c r="L328" i="2"/>
  <c r="L295" i="2" s="1"/>
  <c r="L100" i="2"/>
  <c r="L89" i="2" s="1"/>
  <c r="L31" i="2"/>
  <c r="K109" i="2"/>
  <c r="K160" i="2"/>
  <c r="J178" i="2"/>
  <c r="J177" i="2" s="1"/>
  <c r="I295" i="2"/>
  <c r="L109" i="2"/>
  <c r="K178" i="2"/>
  <c r="K177" i="2" s="1"/>
  <c r="K176" i="2" s="1"/>
  <c r="L208" i="2"/>
  <c r="L231" i="2"/>
  <c r="L230" i="2" s="1"/>
  <c r="J263" i="2"/>
  <c r="J230" i="2" s="1"/>
  <c r="L177" i="2"/>
  <c r="J295" i="2"/>
  <c r="I177" i="1"/>
  <c r="I328" i="1"/>
  <c r="L89" i="1"/>
  <c r="L30" i="1" s="1"/>
  <c r="L360" i="1" s="1"/>
  <c r="L109" i="1"/>
  <c r="J160" i="1"/>
  <c r="K178" i="1"/>
  <c r="K177" i="1" s="1"/>
  <c r="K176" i="1" s="1"/>
  <c r="L230" i="1"/>
  <c r="L296" i="1"/>
  <c r="L295" i="1" s="1"/>
  <c r="K131" i="1"/>
  <c r="J178" i="1"/>
  <c r="J177" i="1" s="1"/>
  <c r="I89" i="1"/>
  <c r="I30" i="1" s="1"/>
  <c r="I109" i="1"/>
  <c r="K208" i="1"/>
  <c r="I295" i="1"/>
  <c r="K89" i="1"/>
  <c r="L100" i="1"/>
  <c r="K109" i="1"/>
  <c r="J131" i="1"/>
  <c r="J30" i="1" s="1"/>
  <c r="J151" i="1"/>
  <c r="J150" i="1" s="1"/>
  <c r="L178" i="1"/>
  <c r="L177" i="1" s="1"/>
  <c r="L176" i="1" s="1"/>
  <c r="J263" i="1"/>
  <c r="J230" i="1" s="1"/>
  <c r="K295" i="1"/>
  <c r="K231" i="1"/>
  <c r="K230" i="1" s="1"/>
  <c r="K30" i="1"/>
  <c r="I165" i="1"/>
  <c r="I160" i="1" s="1"/>
  <c r="L160" i="10"/>
  <c r="J89" i="10"/>
  <c r="L230" i="10"/>
  <c r="I62" i="10"/>
  <c r="I61" i="10" s="1"/>
  <c r="L131" i="10"/>
  <c r="I208" i="10"/>
  <c r="K131" i="10"/>
  <c r="J62" i="10"/>
  <c r="J61" i="10" s="1"/>
  <c r="J30" i="10" s="1"/>
  <c r="L89" i="10"/>
  <c r="I109" i="10"/>
  <c r="J208" i="10"/>
  <c r="J177" i="10" s="1"/>
  <c r="J231" i="10"/>
  <c r="K62" i="10"/>
  <c r="K61" i="10" s="1"/>
  <c r="K30" i="10" s="1"/>
  <c r="K208" i="10"/>
  <c r="K177" i="10" s="1"/>
  <c r="K176" i="10" s="1"/>
  <c r="L30" i="10"/>
  <c r="L62" i="10"/>
  <c r="L61" i="10" s="1"/>
  <c r="K109" i="10"/>
  <c r="I165" i="10"/>
  <c r="I160" i="10" s="1"/>
  <c r="I178" i="10"/>
  <c r="I177" i="10" s="1"/>
  <c r="L208" i="10"/>
  <c r="L177" i="10" s="1"/>
  <c r="L176" i="10" s="1"/>
  <c r="J263" i="10"/>
  <c r="I295" i="10"/>
  <c r="I328" i="10"/>
  <c r="I231" i="10"/>
  <c r="I230" i="10" s="1"/>
  <c r="K231" i="10"/>
  <c r="K230" i="10" s="1"/>
  <c r="K62" i="8"/>
  <c r="K61" i="8" s="1"/>
  <c r="L31" i="8"/>
  <c r="J100" i="8"/>
  <c r="J165" i="8"/>
  <c r="J160" i="8" s="1"/>
  <c r="J178" i="8"/>
  <c r="J177" i="8" s="1"/>
  <c r="J231" i="8"/>
  <c r="J230" i="8" s="1"/>
  <c r="I89" i="8"/>
  <c r="I30" i="8" s="1"/>
  <c r="I109" i="8"/>
  <c r="K165" i="8"/>
  <c r="K160" i="8" s="1"/>
  <c r="K178" i="8"/>
  <c r="K177" i="8" s="1"/>
  <c r="K176" i="8" s="1"/>
  <c r="K231" i="8"/>
  <c r="K230" i="8" s="1"/>
  <c r="J31" i="8"/>
  <c r="K89" i="8"/>
  <c r="K109" i="8"/>
  <c r="J131" i="8"/>
  <c r="L165" i="8"/>
  <c r="L160" i="8" s="1"/>
  <c r="L178" i="8"/>
  <c r="L177" i="8" s="1"/>
  <c r="L176" i="8" s="1"/>
  <c r="L231" i="8"/>
  <c r="L230" i="8" s="1"/>
  <c r="I160" i="8"/>
  <c r="K31" i="8"/>
  <c r="I208" i="8"/>
  <c r="I177" i="8" s="1"/>
  <c r="I176" i="8" s="1"/>
  <c r="I295" i="8"/>
  <c r="I328" i="8"/>
  <c r="J89" i="8"/>
  <c r="L109" i="8"/>
  <c r="K62" i="9"/>
  <c r="K61" i="9" s="1"/>
  <c r="L131" i="9"/>
  <c r="J151" i="9"/>
  <c r="J150" i="9" s="1"/>
  <c r="I231" i="9"/>
  <c r="I230" i="9" s="1"/>
  <c r="J109" i="9"/>
  <c r="K131" i="9"/>
  <c r="I89" i="9"/>
  <c r="J100" i="9"/>
  <c r="J89" i="9" s="1"/>
  <c r="I165" i="9"/>
  <c r="I160" i="9" s="1"/>
  <c r="I178" i="9"/>
  <c r="I177" i="9" s="1"/>
  <c r="J231" i="9"/>
  <c r="J230" i="9" s="1"/>
  <c r="L160" i="9"/>
  <c r="J62" i="9"/>
  <c r="J61" i="9" s="1"/>
  <c r="L31" i="9"/>
  <c r="K231" i="9"/>
  <c r="K230" i="9" s="1"/>
  <c r="I31" i="9"/>
  <c r="I109" i="9"/>
  <c r="K165" i="9"/>
  <c r="K160" i="9" s="1"/>
  <c r="L231" i="9"/>
  <c r="L230" i="9" s="1"/>
  <c r="I328" i="9"/>
  <c r="I295" i="9" s="1"/>
  <c r="J295" i="9"/>
  <c r="J176" i="9" s="1"/>
  <c r="L109" i="9"/>
  <c r="I62" i="9"/>
  <c r="I61" i="9" s="1"/>
  <c r="J160" i="9"/>
  <c r="K208" i="9"/>
  <c r="K177" i="9" s="1"/>
  <c r="K176" i="9" s="1"/>
  <c r="L328" i="9"/>
  <c r="L295" i="9" s="1"/>
  <c r="I109" i="6"/>
  <c r="I30" i="6" s="1"/>
  <c r="I360" i="6" s="1"/>
  <c r="J109" i="6"/>
  <c r="J30" i="6" s="1"/>
  <c r="J360" i="6" s="1"/>
  <c r="J165" i="6"/>
  <c r="I89" i="6"/>
  <c r="K165" i="6"/>
  <c r="K160" i="6" s="1"/>
  <c r="L178" i="6"/>
  <c r="L177" i="6" s="1"/>
  <c r="K208" i="6"/>
  <c r="L231" i="6"/>
  <c r="L230" i="6" s="1"/>
  <c r="I295" i="6"/>
  <c r="I328" i="6"/>
  <c r="K62" i="6"/>
  <c r="K61" i="6" s="1"/>
  <c r="I160" i="6"/>
  <c r="I165" i="6"/>
  <c r="J231" i="6"/>
  <c r="J230" i="6" s="1"/>
  <c r="L62" i="6"/>
  <c r="L61" i="6" s="1"/>
  <c r="L30" i="6" s="1"/>
  <c r="L109" i="6"/>
  <c r="J160" i="6"/>
  <c r="K178" i="6"/>
  <c r="K177" i="6" s="1"/>
  <c r="K231" i="6"/>
  <c r="K230" i="6" s="1"/>
  <c r="L131" i="6"/>
  <c r="L165" i="6"/>
  <c r="L160" i="6" s="1"/>
  <c r="I208" i="6"/>
  <c r="I177" i="6" s="1"/>
  <c r="I176" i="6" s="1"/>
  <c r="J328" i="6"/>
  <c r="J295" i="6" s="1"/>
  <c r="J176" i="6" s="1"/>
  <c r="K295" i="6"/>
  <c r="J360" i="11" l="1"/>
  <c r="I360" i="11"/>
  <c r="K30" i="11"/>
  <c r="K360" i="11" s="1"/>
  <c r="J176" i="11"/>
  <c r="I176" i="11"/>
  <c r="L360" i="5"/>
  <c r="J360" i="5"/>
  <c r="K30" i="5"/>
  <c r="K176" i="5"/>
  <c r="I176" i="5"/>
  <c r="I30" i="5"/>
  <c r="L176" i="5"/>
  <c r="J176" i="5"/>
  <c r="J360" i="2"/>
  <c r="K30" i="2"/>
  <c r="K360" i="2" s="1"/>
  <c r="I30" i="2"/>
  <c r="I360" i="2" s="1"/>
  <c r="L176" i="2"/>
  <c r="J176" i="2"/>
  <c r="L30" i="2"/>
  <c r="L360" i="2" s="1"/>
  <c r="J176" i="1"/>
  <c r="J360" i="1" s="1"/>
  <c r="K360" i="1"/>
  <c r="I176" i="1"/>
  <c r="I360" i="1" s="1"/>
  <c r="I30" i="10"/>
  <c r="I360" i="10" s="1"/>
  <c r="K360" i="10"/>
  <c r="L360" i="10"/>
  <c r="I176" i="10"/>
  <c r="J230" i="10"/>
  <c r="J176" i="10" s="1"/>
  <c r="J360" i="10" s="1"/>
  <c r="I360" i="8"/>
  <c r="J30" i="8"/>
  <c r="J360" i="8" s="1"/>
  <c r="J176" i="8"/>
  <c r="K30" i="8"/>
  <c r="K360" i="8" s="1"/>
  <c r="L30" i="8"/>
  <c r="L360" i="8" s="1"/>
  <c r="K30" i="9"/>
  <c r="K360" i="9" s="1"/>
  <c r="J30" i="9"/>
  <c r="J360" i="9" s="1"/>
  <c r="L176" i="9"/>
  <c r="L30" i="9"/>
  <c r="L360" i="9" s="1"/>
  <c r="I30" i="9"/>
  <c r="I360" i="9" s="1"/>
  <c r="I176" i="9"/>
  <c r="L360" i="6"/>
  <c r="K30" i="6"/>
  <c r="K360" i="6" s="1"/>
  <c r="K176" i="6"/>
  <c r="L176" i="6"/>
  <c r="I360" i="5" l="1"/>
  <c r="K360" i="5"/>
  <c r="R39" i="19" l="1"/>
  <c r="Q39" i="19"/>
  <c r="P39" i="19"/>
  <c r="O39" i="19"/>
  <c r="N39" i="19"/>
  <c r="M39" i="19"/>
  <c r="K39" i="19"/>
  <c r="J39" i="19"/>
  <c r="I39" i="19"/>
  <c r="H39" i="19"/>
  <c r="G39" i="19"/>
  <c r="F39" i="19"/>
  <c r="E39" i="19"/>
  <c r="D39" i="19"/>
  <c r="C39" i="19"/>
  <c r="B39" i="19"/>
  <c r="R38" i="19"/>
  <c r="Q38" i="19"/>
  <c r="P38" i="19"/>
  <c r="O38" i="19"/>
  <c r="N38" i="19"/>
  <c r="M38" i="19"/>
  <c r="K38" i="19"/>
  <c r="J38" i="19"/>
  <c r="I38" i="19"/>
  <c r="H38" i="19"/>
  <c r="G38" i="19"/>
  <c r="F38" i="19"/>
  <c r="E38" i="19"/>
  <c r="D38" i="19"/>
  <c r="C38" i="19"/>
  <c r="B38" i="19"/>
  <c r="R37" i="19"/>
  <c r="Q37" i="19"/>
  <c r="P37" i="19"/>
  <c r="O37" i="19"/>
  <c r="N37" i="19"/>
  <c r="M37" i="19"/>
  <c r="K37" i="19"/>
  <c r="J37" i="19"/>
  <c r="I37" i="19"/>
  <c r="H37" i="19"/>
  <c r="G37" i="19"/>
  <c r="F37" i="19"/>
  <c r="E37" i="19"/>
  <c r="D37" i="19"/>
  <c r="C37" i="19"/>
  <c r="B37" i="19"/>
  <c r="R36" i="19"/>
  <c r="Q36" i="19"/>
  <c r="P36" i="19"/>
  <c r="O36" i="19"/>
  <c r="N36" i="19"/>
  <c r="M36" i="19"/>
  <c r="K36" i="19"/>
  <c r="J36" i="19"/>
  <c r="I36" i="19"/>
  <c r="H36" i="19"/>
  <c r="G36" i="19"/>
  <c r="F36" i="19"/>
  <c r="E36" i="19"/>
  <c r="D36" i="19"/>
  <c r="C36" i="19"/>
  <c r="B36" i="19"/>
  <c r="R35" i="19"/>
  <c r="Q35" i="19"/>
  <c r="P35" i="19"/>
  <c r="O35" i="19"/>
  <c r="N35" i="19"/>
  <c r="M35" i="19"/>
  <c r="K35" i="19"/>
  <c r="J35" i="19"/>
  <c r="I35" i="19"/>
  <c r="H35" i="19"/>
  <c r="G35" i="19"/>
  <c r="F35" i="19"/>
  <c r="E35" i="19"/>
  <c r="D35" i="19"/>
  <c r="C35" i="19"/>
  <c r="B35" i="19"/>
  <c r="R34" i="19"/>
  <c r="Q34" i="19"/>
  <c r="P34" i="19"/>
  <c r="O34" i="19"/>
  <c r="N34" i="19"/>
  <c r="M34" i="19"/>
  <c r="K34" i="19"/>
  <c r="J34" i="19"/>
  <c r="I34" i="19"/>
  <c r="H34" i="19"/>
  <c r="G34" i="19"/>
  <c r="F34" i="19"/>
  <c r="E34" i="19"/>
  <c r="D34" i="19"/>
  <c r="C34" i="19"/>
  <c r="B34" i="19"/>
  <c r="S33" i="19"/>
  <c r="L33" i="19"/>
  <c r="S32" i="19"/>
  <c r="L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L39" i="19" l="1"/>
  <c r="L38" i="19"/>
  <c r="L34" i="19"/>
  <c r="L37" i="19"/>
  <c r="L36" i="19"/>
  <c r="L35" i="19"/>
  <c r="S38" i="19"/>
  <c r="S39" i="19"/>
  <c r="S36" i="19"/>
  <c r="S34" i="19"/>
  <c r="S35" i="19"/>
  <c r="S37" i="19"/>
  <c r="D35" i="16" l="1"/>
  <c r="C46" i="16"/>
  <c r="C45" i="16"/>
  <c r="C44" i="16"/>
  <c r="C43" i="16"/>
  <c r="C42" i="16"/>
  <c r="C41" i="16"/>
  <c r="C40" i="16"/>
  <c r="C39" i="16"/>
  <c r="C38" i="16"/>
  <c r="C37" i="16"/>
  <c r="H35" i="16"/>
  <c r="H24" i="16" s="1"/>
  <c r="H47" i="16" s="1"/>
  <c r="G35" i="16"/>
  <c r="G24" i="16" s="1"/>
  <c r="G47" i="16" s="1"/>
  <c r="F35" i="16"/>
  <c r="F24" i="16" s="1"/>
  <c r="E35" i="16"/>
  <c r="E24" i="16" s="1"/>
  <c r="C34" i="16"/>
  <c r="C33" i="16"/>
  <c r="C32" i="16"/>
  <c r="C31" i="16"/>
  <c r="C30" i="16"/>
  <c r="C29" i="16"/>
  <c r="C28" i="16"/>
  <c r="C27" i="16"/>
  <c r="C26" i="16"/>
  <c r="C25" i="16"/>
  <c r="C23" i="16"/>
  <c r="C22" i="16"/>
  <c r="C21" i="16"/>
  <c r="C20" i="16"/>
  <c r="C35" i="16" l="1"/>
  <c r="D24" i="16"/>
  <c r="C24" i="16" s="1"/>
  <c r="F47" i="16"/>
  <c r="E47" i="16"/>
  <c r="D47" i="16" l="1"/>
  <c r="C47" i="16" s="1"/>
  <c r="G27" i="15" l="1"/>
  <c r="F27" i="15"/>
  <c r="E27" i="15"/>
  <c r="D27" i="15"/>
  <c r="H23" i="15"/>
  <c r="H27" i="15" s="1"/>
  <c r="H22" i="15"/>
</calcChain>
</file>

<file path=xl/sharedStrings.xml><?xml version="1.0" encoding="utf-8"?>
<sst xmlns="http://schemas.openxmlformats.org/spreadsheetml/2006/main" count="3581" uniqueCount="486">
  <si>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</si>
  <si>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</si>
  <si>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</si>
  <si>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</si>
  <si>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</si>
  <si>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</si>
  <si>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Plikių Ievos Labutytės pagrindinė mokykla, 191791760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</si>
  <si>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</si>
  <si>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</si>
  <si>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</si>
  <si>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</si>
  <si>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</si>
  <si>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</si>
  <si>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</si>
  <si>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</si>
  <si>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</si>
  <si>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</si>
  <si>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</si>
  <si>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</si>
  <si>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</si>
  <si>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</si>
  <si>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</si>
  <si>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</si>
  <si>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</si>
  <si>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</si>
  <si>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</si>
  <si>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</si>
  <si>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</si>
  <si>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</si>
  <si>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</si>
  <si>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</si>
  <si>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</si>
  <si>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</si>
  <si>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</si>
  <si>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</si>
  <si>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</si>
  <si>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</si>
  <si>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</si>
  <si>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</si>
  <si>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</si>
  <si>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</si>
  <si>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</si>
  <si>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</si>
  <si>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</si>
  <si>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</si>
  <si>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</si>
  <si>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</si>
  <si>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</si>
  <si>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</si>
  <si>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</si>
  <si>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</si>
  <si>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</si>
  <si>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</si>
  <si>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</si>
  <si>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</si>
  <si>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</si>
  <si>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</si>
  <si>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</si>
  <si>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</si>
  <si>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</si>
  <si>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</si>
  <si>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</si>
  <si>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</si>
  <si>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</si>
  <si>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</si>
  <si>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</si>
  <si>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</si>
  <si>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</si>
  <si>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</si>
  <si>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</si>
  <si>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</si>
  <si>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</si>
  <si>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</si>
  <si>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</si>
  <si>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</si>
  <si>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</si>
  <si>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</si>
  <si>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</si>
  <si>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</si>
  <si>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</si>
  <si>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</si>
  <si>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</si>
  <si>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</si>
  <si>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</si>
  <si>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</si>
  <si>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</si>
  <si>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</si>
  <si>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</si>
  <si>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</si>
  <si>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</si>
  <si>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</si>
  <si>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</si>
  <si>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</si>
  <si>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</si>
  <si>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</si>
  <si>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</si>
  <si>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</si>
  <si>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</si>
  <si>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</si>
  <si>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</si>
  <si>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</si>
  <si>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</si>
  <si>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</si>
  <si>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</si>
  <si>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</si>
  <si>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</si>
  <si>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</si>
  <si>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</si>
  <si>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</si>
  <si>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</si>
  <si>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</si>
  <si>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</si>
  <si>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</si>
  <si>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</si>
  <si>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</si>
  <si>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</si>
  <si>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</si>
  <si>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</si>
  <si>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</si>
  <si>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</si>
  <si>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</si>
  <si>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</si>
  <si>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</si>
  <si>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</si>
  <si>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</si>
  <si>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</si>
  <si>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</si>
  <si>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</si>
  <si>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</si>
  <si>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</si>
  <si>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</si>
  <si>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</si>
  <si>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</si>
  <si>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</si>
  <si>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</si>
  <si>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</si>
  <si>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</si>
  <si>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</si>
  <si>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</si>
  <si>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</si>
  <si>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</si>
  <si>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</si>
  <si>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</si>
  <si>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</si>
  <si>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</si>
  <si>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</si>
  <si>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</si>
  <si>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</si>
  <si>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</si>
  <si>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</si>
  <si>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</si>
  <si>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</si>
  <si>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</si>
  <si>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</si>
  <si>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</si>
  <si>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</si>
  <si>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</si>
  <si>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</si>
  <si>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</si>
  <si>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</si>
  <si>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</si>
  <si>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</si>
  <si>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</si>
  <si>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</si>
  <si>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</si>
  <si>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</si>
  <si>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</si>
  <si>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</si>
  <si>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</si>
  <si>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</si>
  <si>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</si>
  <si>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</si>
  <si>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</si>
  <si>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</si>
  <si>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</si>
  <si>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</si>
  <si>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</si>
  <si>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</si>
  <si>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</si>
  <si>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</si>
  <si>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</si>
  <si>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</si>
  <si>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</si>
  <si>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</si>
  <si>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</si>
  <si>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</si>
  <si>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</si>
  <si>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</si>
  <si>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</si>
  <si>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</si>
  <si>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</si>
  <si>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</si>
  <si>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</si>
  <si>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</si>
  <si>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</si>
  <si>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</si>
  <si>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</si>
  <si>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</si>
  <si>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</si>
  <si>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</si>
  <si>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</si>
  <si>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</si>
  <si>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</si>
  <si>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</si>
  <si>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</si>
  <si>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</si>
  <si>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</si>
  <si>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</si>
  <si>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</si>
  <si>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</si>
  <si>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</si>
  <si>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</si>
  <si>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</si>
  <si>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</si>
  <si>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</si>
  <si>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</si>
  <si>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</si>
  <si>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</si>
  <si>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</si>
  <si>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</si>
  <si>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</si>
  <si>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</si>
  <si>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</si>
  <si>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</si>
  <si>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</si>
  <si>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</si>
  <si>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</si>
  <si>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</si>
  <si>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</si>
  <si>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</si>
  <si>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</si>
  <si>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</si>
  <si>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</si>
  <si>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</si>
  <si>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</si>
  <si>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</si>
  <si>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</si>
  <si>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</si>
  <si>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</si>
  <si>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ML(COVID)</t>
  </si>
  <si>
    <t>Mokymo lėšos C</t>
  </si>
  <si>
    <t>VBD</t>
  </si>
  <si>
    <t>S</t>
  </si>
  <si>
    <t>Pajamos už paslaugas ir nuomą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</si>
  <si>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</si>
  <si>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</si>
  <si>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</si>
  <si>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>Papildomos švietimo paslaugos</t>
  </si>
  <si>
    <t>06</t>
  </si>
  <si>
    <t xml:space="preserve"> </t>
  </si>
  <si>
    <t>(Įstaigos pavadinimas)</t>
  </si>
  <si>
    <t>Iš viso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</si>
  <si>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</si>
  <si>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</si>
  <si>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</si>
  <si>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</si>
  <si>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</si>
  <si>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įsakymu Nr.(5.1.1) AV - 306</t>
  </si>
  <si>
    <t xml:space="preserve"> 191791760, Mokyklos g. 4, Plikių mstl., Klaipėdos raj.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</si>
  <si>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</si>
  <si>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</si>
  <si>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</si>
  <si>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</si>
  <si>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</si>
  <si>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</si>
  <si>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</si>
  <si>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</si>
  <si>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</si>
  <si>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</si>
  <si>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</si>
  <si>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</si>
  <si>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</si>
  <si>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</si>
  <si>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</si>
  <si>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</si>
  <si>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</si>
  <si>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</si>
  <si>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</si>
  <si>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</si>
  <si>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</si>
  <si>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</si>
  <si>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</si>
  <si>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</si>
  <si>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</si>
  <si>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</si>
  <si>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</si>
  <si>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</si>
  <si>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</si>
  <si>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</si>
  <si>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</si>
  <si>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</si>
  <si>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</si>
  <si>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</si>
  <si>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</si>
  <si>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</si>
  <si>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</si>
  <si>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</si>
  <si>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</si>
  <si>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</si>
  <si>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</si>
  <si>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</si>
  <si>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</si>
  <si>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</si>
  <si>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</si>
  <si>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</si>
  <si>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</si>
  <si>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</si>
  <si>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</si>
  <si>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</si>
  <si>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</si>
  <si>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</si>
  <si>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</si>
  <si>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</si>
  <si>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</si>
  <si>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P A T V I R T I N T A</t>
  </si>
  <si>
    <t>2020 m. kovo 24 d.</t>
  </si>
  <si>
    <t>įsakymu Nr. (5.1.1 E) AV-659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</si>
  <si>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</si>
  <si>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</si>
  <si>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</si>
  <si>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</si>
  <si>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</si>
  <si>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</si>
  <si>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</si>
  <si>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</si>
  <si>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</si>
  <si>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</si>
  <si>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</si>
  <si>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</si>
  <si>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</si>
  <si>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</si>
  <si>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</si>
  <si>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</si>
  <si>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</si>
  <si>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</si>
  <si>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</si>
  <si>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</si>
  <si>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</si>
  <si>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</si>
  <si>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</si>
  <si>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</si>
  <si>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</si>
  <si>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</si>
  <si>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</si>
  <si>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</si>
  <si>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</si>
  <si>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</si>
  <si>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</si>
  <si>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</si>
  <si>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</si>
  <si>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</si>
  <si>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</si>
  <si>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</si>
  <si>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</si>
  <si>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</si>
  <si>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</si>
  <si>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</si>
  <si>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2.7.2.1.1.1</t>
  </si>
  <si>
    <t>Socialinė parama pinigais</t>
  </si>
  <si>
    <t>2.7.3.1.1.1</t>
  </si>
  <si>
    <t>Darbdavių sociailinė parama pinigais</t>
  </si>
  <si>
    <t>Iš viso:</t>
  </si>
  <si>
    <t xml:space="preserve">  (parašas)</t>
  </si>
  <si>
    <t xml:space="preserve">                                  (vardas ir pavardė)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</si>
  <si>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</si>
  <si>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</si>
  <si>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</si>
  <si>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</si>
  <si>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</si>
  <si>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</si>
  <si>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</si>
  <si>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</si>
  <si>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</si>
  <si>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</si>
  <si>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</si>
  <si>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</si>
  <si>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</si>
  <si>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</si>
  <si>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</si>
  <si>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</si>
  <si>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</si>
  <si>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</si>
  <si>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</si>
  <si>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</si>
  <si>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</si>
  <si>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</si>
  <si>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</si>
  <si>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</si>
  <si>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</si>
  <si>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</si>
  <si>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</si>
  <si>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</si>
  <si>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</si>
  <si>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</si>
  <si>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</si>
  <si>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</si>
  <si>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</si>
  <si>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</si>
  <si>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</si>
  <si>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</si>
  <si>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</si>
  <si>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</si>
  <si>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</si>
  <si>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</si>
  <si>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</si>
  <si>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</si>
  <si>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</si>
  <si>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</si>
  <si>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</si>
  <si>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r>
      <t xml:space="preserve">Metinė, 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 mėnesinė</t>
    </r>
  </si>
  <si>
    <t>Plikių Ievos Labutytės pagrindinė mokykla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</si>
  <si>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</si>
  <si>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</si>
  <si>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</si>
  <si>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</si>
  <si>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</si>
  <si>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</si>
  <si>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</si>
  <si>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</si>
  <si>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</si>
  <si>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</si>
  <si>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</si>
  <si>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Atsargoms</t>
  </si>
  <si>
    <t>(Parašas) (Vardas ir pavardė)</t>
  </si>
  <si>
    <t>09.02.01.01.</t>
  </si>
  <si>
    <t>09.06.01.01.</t>
  </si>
  <si>
    <t xml:space="preserve">2021-04-07 Nr.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</si>
  <si>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</si>
  <si>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</si>
  <si>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</si>
  <si>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</si>
  <si>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</si>
  <si>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</si>
  <si>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</si>
  <si>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</si>
  <si>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</si>
  <si>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</si>
  <si>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</si>
  <si>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</si>
  <si>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</si>
  <si>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</si>
  <si>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</si>
  <si>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</si>
  <si>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</si>
  <si>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</si>
  <si>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</si>
  <si>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</si>
  <si>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</si>
  <si>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</si>
  <si>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</si>
  <si>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</si>
  <si>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</si>
  <si>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</si>
  <si>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</si>
  <si>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</si>
  <si>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</si>
  <si>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</si>
  <si>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</si>
  <si>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</si>
  <si>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</si>
  <si>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</si>
  <si>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</si>
  <si>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</si>
  <si>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</si>
  <si>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</si>
  <si>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</si>
  <si>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</si>
  <si>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</si>
  <si>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</si>
  <si>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</si>
  <si>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</si>
  <si>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</si>
  <si>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2021 M. BIRŽELIO MĖN. 30 D.</t>
  </si>
  <si>
    <t>2 ketvirtis</t>
  </si>
  <si>
    <t>2021.07.07 Nr.________________</t>
  </si>
  <si>
    <t xml:space="preserve"> PAŽYMA APIE PAJAMAS UŽ PASLAUGAS IR NUOMĄ  2021 m. birželio 30 D. </t>
  </si>
  <si>
    <t>2021-07-07 Nr. F3-</t>
  </si>
  <si>
    <t>SAVIVALDYBĖS BIUDŽETINIŲ ĮSTAIGŲ  PAJAMŲ ĮMOKŲ ATASKAITA UŽ 2021  METŲ II KETVIRTĮ</t>
  </si>
  <si>
    <t xml:space="preserve">2021-07-07  Nr.  </t>
  </si>
  <si>
    <t>PAŽYMA PRIE MOKĖTINŲ SUMŲ 2021 M. birželio 30 D. ATASKAITOS 9 PRIEDO</t>
  </si>
  <si>
    <t>2021 m. birželio mėn. 30 d.</t>
  </si>
  <si>
    <t xml:space="preserve">                          2021.07.07 Nr.________________</t>
  </si>
  <si>
    <t>2021-07-07 Nr.______</t>
  </si>
  <si>
    <t>2021-06-30</t>
  </si>
  <si>
    <t>2021-07-07  Nr.______</t>
  </si>
  <si>
    <t>IKIMOKYKLINIŲ, VISŲ TIPŲ BENDROJO UGDYMO MOKYKLŲ, KITŲ ŠVIETIMO ĮSTAIGŲ TINKLO, KONTINGENTO, ETATŲ  IR IŠLAIDŲ DARBO UŽMOKESČIUI  PLANO ĮVYKDYMO ATASKAITA 2021   m.   birželio   mėn.   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</si>
</sst>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 applyFill="0" applyProtection="0"/>
    <xf numFmtId="0" fontId="42" fillId="0" borderId="0"/>
    <xf numFmtId="0" fontId="49" fillId="0" borderId="0"/>
    <xf numFmtId="0" fontId="52" fillId="0" borderId="0"/>
    <xf numFmtId="0" fontId="42" fillId="0" borderId="0"/>
    <xf numFmtId="0" fontId="30" fillId="0" borderId="0"/>
    <xf numFmtId="0" fontId="52" fillId="0" borderId="0"/>
    <xf numFmtId="0" fontId="70" fillId="0" borderId="0"/>
  </cellStyleXfs>
  <cellXfs count="681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/>
    <xf numFmtId="0" fontId="0" fillId="0" borderId="0" xfId="0" applyFill="1"/>
    <xf numFmtId="0" fontId="24" fillId="0" borderId="0" xfId="0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right" vertical="center"/>
    </xf>
    <xf numFmtId="49" fontId="24" fillId="0" borderId="17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49" fontId="23" fillId="0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right" vertical="center"/>
    </xf>
    <xf numFmtId="0" fontId="29" fillId="0" borderId="0" xfId="0" applyFont="1"/>
    <xf numFmtId="0" fontId="29" fillId="0" borderId="0" xfId="0" applyFont="1" applyAlignment="1"/>
    <xf numFmtId="0" fontId="29" fillId="0" borderId="22" xfId="0" applyFont="1" applyBorder="1" applyAlignment="1"/>
    <xf numFmtId="0" fontId="29" fillId="0" borderId="0" xfId="0" applyFont="1" applyBorder="1" applyAlignment="1"/>
    <xf numFmtId="0" fontId="30" fillId="0" borderId="22" xfId="0" applyFont="1" applyBorder="1" applyAlignment="1"/>
    <xf numFmtId="0" fontId="29" fillId="0" borderId="22" xfId="0" applyFont="1" applyBorder="1"/>
    <xf numFmtId="0" fontId="31" fillId="0" borderId="0" xfId="0" applyFont="1" applyAlignment="1"/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Border="1"/>
    <xf numFmtId="0" fontId="29" fillId="0" borderId="23" xfId="0" applyFont="1" applyBorder="1"/>
    <xf numFmtId="0" fontId="29" fillId="0" borderId="24" xfId="0" applyFont="1" applyBorder="1"/>
    <xf numFmtId="0" fontId="31" fillId="0" borderId="23" xfId="0" applyFont="1" applyBorder="1"/>
    <xf numFmtId="0" fontId="29" fillId="0" borderId="27" xfId="0" applyFont="1" applyBorder="1"/>
    <xf numFmtId="0" fontId="31" fillId="0" borderId="31" xfId="0" applyFont="1" applyBorder="1" applyAlignment="1">
      <alignment horizontal="center"/>
    </xf>
    <xf numFmtId="0" fontId="31" fillId="0" borderId="0" xfId="0" applyFont="1" applyBorder="1" applyAlignment="1"/>
    <xf numFmtId="0" fontId="31" fillId="0" borderId="27" xfId="0" applyFont="1" applyBorder="1"/>
    <xf numFmtId="0" fontId="29" fillId="0" borderId="29" xfId="0" applyFont="1" applyBorder="1"/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6" fillId="0" borderId="22" xfId="0" applyFont="1" applyBorder="1"/>
    <xf numFmtId="0" fontId="33" fillId="0" borderId="22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Fill="1" applyBorder="1" applyAlignment="1">
      <alignment horizontal="left" wrapText="1"/>
    </xf>
    <xf numFmtId="0" fontId="37" fillId="0" borderId="0" xfId="0" applyFont="1" applyBorder="1" applyAlignment="1"/>
    <xf numFmtId="0" fontId="38" fillId="0" borderId="0" xfId="0" applyFont="1" applyAlignment="1">
      <alignment wrapText="1"/>
    </xf>
    <xf numFmtId="0" fontId="38" fillId="0" borderId="0" xfId="0" applyFont="1" applyAlignment="1"/>
    <xf numFmtId="0" fontId="35" fillId="0" borderId="0" xfId="0" applyFont="1" applyFill="1"/>
    <xf numFmtId="0" fontId="35" fillId="0" borderId="22" xfId="0" applyFont="1" applyFill="1" applyBorder="1"/>
    <xf numFmtId="0" fontId="37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0" fontId="39" fillId="0" borderId="0" xfId="0" applyFont="1"/>
    <xf numFmtId="0" fontId="33" fillId="0" borderId="0" xfId="0" applyFont="1" applyBorder="1" applyAlignment="1">
      <alignment horizontal="right"/>
    </xf>
    <xf numFmtId="0" fontId="30" fillId="0" borderId="29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40" fillId="0" borderId="3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/>
    </xf>
    <xf numFmtId="0" fontId="41" fillId="0" borderId="36" xfId="0" quotePrefix="1" applyNumberFormat="1" applyFont="1" applyBorder="1" applyAlignment="1">
      <alignment horizontal="center"/>
    </xf>
    <xf numFmtId="0" fontId="41" fillId="0" borderId="36" xfId="0" applyNumberFormat="1" applyFont="1" applyBorder="1" applyAlignment="1">
      <alignment horizontal="center"/>
    </xf>
    <xf numFmtId="0" fontId="41" fillId="0" borderId="36" xfId="0" applyFont="1" applyBorder="1"/>
    <xf numFmtId="2" fontId="41" fillId="0" borderId="36" xfId="0" applyNumberFormat="1" applyFont="1" applyBorder="1" applyAlignment="1">
      <alignment horizontal="center"/>
    </xf>
    <xf numFmtId="0" fontId="41" fillId="0" borderId="36" xfId="0" applyFont="1" applyBorder="1" applyAlignment="1">
      <alignment horizontal="justify" vertical="top" wrapText="1"/>
    </xf>
    <xf numFmtId="0" fontId="33" fillId="0" borderId="36" xfId="0" applyFont="1" applyBorder="1"/>
    <xf numFmtId="0" fontId="35" fillId="0" borderId="36" xfId="0" applyFont="1" applyBorder="1" applyAlignment="1">
      <alignment horizontal="right" vertical="center" wrapText="1"/>
    </xf>
    <xf numFmtId="2" fontId="34" fillId="0" borderId="35" xfId="0" quotePrefix="1" applyNumberFormat="1" applyFont="1" applyBorder="1" applyAlignment="1">
      <alignment horizontal="center"/>
    </xf>
    <xf numFmtId="0" fontId="34" fillId="0" borderId="0" xfId="0" applyFont="1" applyBorder="1"/>
    <xf numFmtId="0" fontId="37" fillId="0" borderId="0" xfId="1" applyFont="1" applyFill="1" applyAlignment="1"/>
    <xf numFmtId="0" fontId="33" fillId="0" borderId="22" xfId="0" applyFont="1" applyBorder="1"/>
    <xf numFmtId="0" fontId="37" fillId="0" borderId="0" xfId="1" applyFont="1" applyFill="1" applyBorder="1"/>
    <xf numFmtId="0" fontId="37" fillId="0" borderId="0" xfId="0" applyFont="1" applyFill="1"/>
    <xf numFmtId="0" fontId="33" fillId="0" borderId="0" xfId="1" applyFont="1" applyFill="1" applyAlignment="1">
      <alignment vertical="top" wrapText="1"/>
    </xf>
    <xf numFmtId="0" fontId="33" fillId="0" borderId="0" xfId="0" applyFont="1" applyAlignment="1">
      <alignment horizontal="center" vertical="top"/>
    </xf>
    <xf numFmtId="0" fontId="33" fillId="0" borderId="0" xfId="1" applyFont="1" applyFill="1" applyBorder="1" applyAlignment="1">
      <alignment vertical="top"/>
    </xf>
    <xf numFmtId="0" fontId="37" fillId="0" borderId="0" xfId="1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3" fillId="0" borderId="0" xfId="0" applyFont="1" applyFill="1" applyAlignment="1"/>
    <xf numFmtId="0" fontId="33" fillId="0" borderId="0" xfId="1" applyFont="1" applyBorder="1"/>
    <xf numFmtId="0" fontId="37" fillId="0" borderId="0" xfId="1" applyFont="1" applyBorder="1"/>
    <xf numFmtId="0" fontId="37" fillId="0" borderId="0" xfId="0" applyFont="1"/>
    <xf numFmtId="0" fontId="37" fillId="0" borderId="0" xfId="1" applyFont="1" applyBorder="1" applyAlignment="1">
      <alignment horizontal="center"/>
    </xf>
    <xf numFmtId="0" fontId="33" fillId="0" borderId="0" xfId="1" applyFont="1" applyFill="1" applyAlignment="1">
      <alignment horizontal="center" vertical="top" wrapText="1"/>
    </xf>
    <xf numFmtId="0" fontId="33" fillId="0" borderId="0" xfId="1" applyFont="1" applyBorder="1" applyAlignment="1">
      <alignment horizontal="center" vertical="top"/>
    </xf>
    <xf numFmtId="0" fontId="37" fillId="0" borderId="0" xfId="1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1" applyFont="1" applyBorder="1" applyAlignment="1">
      <alignment horizontal="center" vertical="top"/>
    </xf>
    <xf numFmtId="0" fontId="43" fillId="0" borderId="0" xfId="0" applyFont="1"/>
    <xf numFmtId="0" fontId="0" fillId="0" borderId="0" xfId="0"/>
    <xf numFmtId="0" fontId="0" fillId="0" borderId="0" xfId="0" applyAlignment="1"/>
    <xf numFmtId="0" fontId="3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44" fillId="0" borderId="22" xfId="0" applyFont="1" applyBorder="1"/>
    <xf numFmtId="0" fontId="44" fillId="0" borderId="0" xfId="0" applyFont="1" applyBorder="1"/>
    <xf numFmtId="0" fontId="45" fillId="0" borderId="0" xfId="0" applyFont="1"/>
    <xf numFmtId="0" fontId="0" fillId="0" borderId="0" xfId="0" applyBorder="1" applyAlignment="1"/>
    <xf numFmtId="0" fontId="31" fillId="0" borderId="0" xfId="0" applyFont="1" applyBorder="1"/>
    <xf numFmtId="0" fontId="45" fillId="0" borderId="36" xfId="0" applyFont="1" applyBorder="1" applyAlignment="1">
      <alignment horizontal="center" wrapText="1"/>
    </xf>
    <xf numFmtId="0" fontId="45" fillId="0" borderId="36" xfId="0" applyFont="1" applyBorder="1" applyAlignment="1">
      <alignment horizontal="center"/>
    </xf>
    <xf numFmtId="0" fontId="45" fillId="0" borderId="36" xfId="0" applyFont="1" applyFill="1" applyBorder="1"/>
    <xf numFmtId="0" fontId="47" fillId="0" borderId="36" xfId="0" applyFont="1" applyBorder="1"/>
    <xf numFmtId="0" fontId="48" fillId="6" borderId="36" xfId="0" applyFont="1" applyFill="1" applyBorder="1"/>
    <xf numFmtId="0" fontId="48" fillId="0" borderId="36" xfId="0" applyFont="1" applyFill="1" applyBorder="1"/>
    <xf numFmtId="0" fontId="47" fillId="0" borderId="36" xfId="0" applyNumberFormat="1" applyFont="1" applyFill="1" applyBorder="1"/>
    <xf numFmtId="0" fontId="48" fillId="0" borderId="36" xfId="2" applyFont="1" applyFill="1" applyBorder="1" applyAlignment="1" applyProtection="1">
      <alignment vertical="top" wrapText="1"/>
    </xf>
    <xf numFmtId="2" fontId="48" fillId="0" borderId="36" xfId="0" applyNumberFormat="1" applyFont="1" applyFill="1" applyBorder="1"/>
    <xf numFmtId="0" fontId="48" fillId="0" borderId="36" xfId="2" applyFont="1" applyFill="1" applyBorder="1" applyAlignment="1" applyProtection="1">
      <alignment horizontal="left" vertical="top" wrapText="1"/>
    </xf>
    <xf numFmtId="0" fontId="45" fillId="0" borderId="36" xfId="0" applyFont="1" applyBorder="1"/>
    <xf numFmtId="0" fontId="48" fillId="0" borderId="36" xfId="0" applyNumberFormat="1" applyFont="1" applyFill="1" applyBorder="1"/>
    <xf numFmtId="0" fontId="47" fillId="0" borderId="36" xfId="0" applyFont="1" applyFill="1" applyBorder="1"/>
    <xf numFmtId="0" fontId="45" fillId="0" borderId="36" xfId="0" applyFont="1" applyBorder="1" applyAlignment="1">
      <alignment horizontal="right"/>
    </xf>
    <xf numFmtId="0" fontId="45" fillId="0" borderId="36" xfId="0" applyFont="1" applyBorder="1" applyAlignment="1">
      <alignment horizontal="left"/>
    </xf>
    <xf numFmtId="0" fontId="50" fillId="0" borderId="0" xfId="0" applyFont="1"/>
    <xf numFmtId="0" fontId="50" fillId="0" borderId="0" xfId="0" applyFont="1" applyBorder="1"/>
    <xf numFmtId="0" fontId="41" fillId="0" borderId="0" xfId="0" applyFont="1" applyProtection="1">
      <protection locked="0"/>
    </xf>
    <xf numFmtId="0" fontId="41" fillId="0" borderId="0" xfId="0" applyFont="1"/>
    <xf numFmtId="0" fontId="53" fillId="0" borderId="0" xfId="3" applyFont="1" applyProtection="1">
      <protection locked="0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54" fillId="0" borderId="0" xfId="0" applyFo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57" fillId="0" borderId="33" xfId="0" applyFont="1" applyBorder="1" applyProtection="1">
      <protection locked="0"/>
    </xf>
    <xf numFmtId="0" fontId="57" fillId="0" borderId="36" xfId="0" applyFont="1" applyBorder="1" applyProtection="1">
      <protection locked="0"/>
    </xf>
    <xf numFmtId="0" fontId="40" fillId="0" borderId="0" xfId="0" applyFont="1" applyProtection="1">
      <protection locked="0"/>
    </xf>
    <xf numFmtId="1" fontId="59" fillId="0" borderId="0" xfId="0" applyNumberFormat="1" applyFont="1" applyProtection="1">
      <protection locked="0"/>
    </xf>
    <xf numFmtId="0" fontId="54" fillId="0" borderId="36" xfId="6" applyFont="1" applyBorder="1" applyAlignment="1" applyProtection="1">
      <alignment horizontal="center" vertical="center" wrapText="1"/>
      <protection locked="0"/>
    </xf>
    <xf numFmtId="0" fontId="60" fillId="0" borderId="36" xfId="4" applyFont="1" applyBorder="1" applyAlignment="1" applyProtection="1">
      <alignment horizontal="center" vertical="top" wrapText="1"/>
      <protection locked="0"/>
    </xf>
    <xf numFmtId="0" fontId="60" fillId="0" borderId="33" xfId="6" applyFont="1" applyBorder="1" applyAlignment="1" applyProtection="1">
      <alignment horizontal="center" vertical="top" wrapText="1"/>
      <protection locked="0"/>
    </xf>
    <xf numFmtId="0" fontId="60" fillId="0" borderId="36" xfId="0" applyFont="1" applyBorder="1" applyAlignment="1" applyProtection="1">
      <alignment vertical="top"/>
      <protection locked="0"/>
    </xf>
    <xf numFmtId="0" fontId="40" fillId="0" borderId="27" xfId="0" applyFont="1" applyBorder="1" applyProtection="1"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41" fillId="0" borderId="36" xfId="4" applyFont="1" applyBorder="1" applyAlignment="1" applyProtection="1">
      <alignment vertical="center" wrapText="1"/>
      <protection locked="0"/>
    </xf>
    <xf numFmtId="0" fontId="41" fillId="0" borderId="36" xfId="4" applyFont="1" applyBorder="1" applyProtection="1">
      <protection locked="0"/>
    </xf>
    <xf numFmtId="0" fontId="41" fillId="0" borderId="33" xfId="4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left"/>
      <protection locked="0"/>
    </xf>
    <xf numFmtId="0" fontId="41" fillId="0" borderId="36" xfId="4" applyFont="1" applyBorder="1" applyAlignment="1" applyProtection="1">
      <alignment horizontal="right"/>
      <protection locked="0"/>
    </xf>
    <xf numFmtId="0" fontId="41" fillId="0" borderId="33" xfId="4" applyFont="1" applyBorder="1" applyAlignment="1" applyProtection="1">
      <alignment horizontal="right"/>
      <protection locked="0"/>
    </xf>
    <xf numFmtId="0" fontId="33" fillId="0" borderId="36" xfId="0" applyFont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right"/>
      <protection locked="0"/>
    </xf>
    <xf numFmtId="164" fontId="61" fillId="0" borderId="0" xfId="5" applyNumberFormat="1" applyFont="1" applyProtection="1">
      <protection locked="0"/>
    </xf>
    <xf numFmtId="164" fontId="61" fillId="0" borderId="0" xfId="5" applyNumberFormat="1" applyFont="1" applyAlignment="1" applyProtection="1">
      <alignment horizontal="left"/>
      <protection locked="0"/>
    </xf>
    <xf numFmtId="164" fontId="61" fillId="0" borderId="0" xfId="5" applyNumberFormat="1" applyFont="1" applyAlignment="1" applyProtection="1">
      <alignment horizontal="center"/>
      <protection locked="0"/>
    </xf>
    <xf numFmtId="1" fontId="59" fillId="0" borderId="36" xfId="0" applyNumberFormat="1" applyFont="1" applyBorder="1" applyAlignment="1" applyProtection="1">
      <alignment horizontal="center"/>
      <protection locked="0"/>
    </xf>
    <xf numFmtId="0" fontId="41" fillId="0" borderId="0" xfId="4" applyFont="1" applyAlignment="1" applyProtection="1">
      <alignment vertical="center" wrapText="1"/>
      <protection locked="0"/>
    </xf>
    <xf numFmtId="0" fontId="40" fillId="0" borderId="0" xfId="4" applyFont="1" applyAlignment="1" applyProtection="1">
      <alignment horizontal="center" vertical="center"/>
      <protection locked="0"/>
    </xf>
    <xf numFmtId="0" fontId="41" fillId="0" borderId="0" xfId="4" applyFont="1" applyProtection="1">
      <protection locked="0"/>
    </xf>
    <xf numFmtId="164" fontId="53" fillId="0" borderId="0" xfId="5" applyNumberFormat="1" applyFont="1" applyProtection="1">
      <protection locked="0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46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50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40" fillId="0" borderId="44" xfId="0" applyFont="1" applyBorder="1" applyAlignment="1">
      <alignment wrapText="1"/>
    </xf>
    <xf numFmtId="0" fontId="42" fillId="0" borderId="50" xfId="0" applyFont="1" applyBorder="1" applyAlignment="1">
      <alignment horizontal="right" wrapText="1"/>
    </xf>
    <xf numFmtId="0" fontId="42" fillId="0" borderId="36" xfId="0" applyFont="1" applyBorder="1" applyAlignment="1">
      <alignment horizontal="right" wrapText="1"/>
    </xf>
    <xf numFmtId="0" fontId="42" fillId="0" borderId="33" xfId="0" applyFont="1" applyBorder="1" applyAlignment="1">
      <alignment horizontal="right" wrapText="1"/>
    </xf>
    <xf numFmtId="0" fontId="42" fillId="0" borderId="46" xfId="0" applyFont="1" applyBorder="1" applyAlignment="1">
      <alignment horizontal="right" wrapText="1"/>
    </xf>
    <xf numFmtId="0" fontId="42" fillId="0" borderId="45" xfId="0" applyFont="1" applyBorder="1" applyAlignment="1">
      <alignment horizontal="right" wrapText="1"/>
    </xf>
    <xf numFmtId="4" fontId="42" fillId="7" borderId="47" xfId="0" applyNumberFormat="1" applyFont="1" applyFill="1" applyBorder="1" applyAlignment="1">
      <alignment horizontal="right" wrapText="1"/>
    </xf>
    <xf numFmtId="2" fontId="42" fillId="0" borderId="36" xfId="0" applyNumberFormat="1" applyFont="1" applyBorder="1" applyAlignment="1">
      <alignment horizontal="right" wrapText="1"/>
    </xf>
    <xf numFmtId="0" fontId="63" fillId="0" borderId="44" xfId="0" applyFont="1" applyBorder="1" applyAlignment="1">
      <alignment horizontal="left" wrapText="1"/>
    </xf>
    <xf numFmtId="0" fontId="42" fillId="0" borderId="44" xfId="0" applyFont="1" applyBorder="1" applyAlignment="1">
      <alignment horizontal="left" wrapText="1"/>
    </xf>
    <xf numFmtId="2" fontId="42" fillId="0" borderId="45" xfId="0" applyNumberFormat="1" applyFont="1" applyBorder="1" applyAlignment="1">
      <alignment horizontal="right" wrapText="1"/>
    </xf>
    <xf numFmtId="0" fontId="42" fillId="0" borderId="44" xfId="0" applyFont="1" applyBorder="1" applyAlignment="1" applyProtection="1">
      <alignment horizontal="left" wrapText="1"/>
      <protection locked="0"/>
    </xf>
    <xf numFmtId="0" fontId="42" fillId="0" borderId="45" xfId="0" applyFont="1" applyBorder="1" applyAlignment="1" applyProtection="1">
      <alignment horizontal="right" wrapText="1"/>
      <protection locked="0"/>
    </xf>
    <xf numFmtId="0" fontId="42" fillId="0" borderId="36" xfId="0" applyFont="1" applyBorder="1" applyAlignment="1" applyProtection="1">
      <alignment horizontal="right" wrapText="1"/>
      <protection locked="0"/>
    </xf>
    <xf numFmtId="0" fontId="59" fillId="0" borderId="36" xfId="0" applyFont="1" applyBorder="1" applyAlignment="1" applyProtection="1">
      <alignment horizontal="right" wrapText="1"/>
      <protection locked="0"/>
    </xf>
    <xf numFmtId="0" fontId="42" fillId="0" borderId="33" xfId="0" applyFont="1" applyBorder="1" applyAlignment="1" applyProtection="1">
      <alignment horizontal="right" wrapText="1"/>
      <protection locked="0"/>
    </xf>
    <xf numFmtId="0" fontId="42" fillId="0" borderId="46" xfId="0" applyFont="1" applyBorder="1" applyAlignment="1" applyProtection="1">
      <alignment horizontal="right" wrapText="1"/>
      <protection locked="0"/>
    </xf>
    <xf numFmtId="0" fontId="64" fillId="0" borderId="44" xfId="0" applyFont="1" applyBorder="1" applyAlignment="1" applyProtection="1">
      <alignment horizontal="left" wrapText="1"/>
      <protection locked="0"/>
    </xf>
    <xf numFmtId="2" fontId="42" fillId="0" borderId="36" xfId="0" applyNumberFormat="1" applyFont="1" applyBorder="1" applyAlignment="1" applyProtection="1">
      <alignment horizontal="right" wrapText="1"/>
      <protection locked="0"/>
    </xf>
    <xf numFmtId="0" fontId="65" fillId="0" borderId="44" xfId="0" applyFont="1" applyBorder="1" applyAlignment="1" applyProtection="1">
      <alignment horizontal="left" wrapText="1"/>
      <protection locked="0"/>
    </xf>
    <xf numFmtId="0" fontId="59" fillId="0" borderId="44" xfId="0" applyFont="1" applyBorder="1" applyAlignment="1" applyProtection="1">
      <alignment horizontal="left" wrapText="1"/>
      <protection locked="0"/>
    </xf>
    <xf numFmtId="0" fontId="66" fillId="0" borderId="51" xfId="0" applyFont="1" applyBorder="1" applyAlignment="1">
      <alignment horizontal="left" wrapText="1"/>
    </xf>
    <xf numFmtId="0" fontId="42" fillId="0" borderId="52" xfId="0" applyFont="1" applyBorder="1" applyAlignment="1" applyProtection="1">
      <alignment horizontal="right" wrapText="1"/>
      <protection locked="0"/>
    </xf>
    <xf numFmtId="0" fontId="42" fillId="0" borderId="26" xfId="0" applyFont="1" applyBorder="1" applyAlignment="1" applyProtection="1">
      <alignment horizontal="right" wrapText="1"/>
      <protection locked="0"/>
    </xf>
    <xf numFmtId="0" fontId="59" fillId="0" borderId="26" xfId="0" applyFont="1" applyBorder="1" applyAlignment="1" applyProtection="1">
      <alignment horizontal="right" wrapText="1"/>
      <protection locked="0"/>
    </xf>
    <xf numFmtId="0" fontId="42" fillId="0" borderId="23" xfId="0" applyFont="1" applyBorder="1" applyAlignment="1" applyProtection="1">
      <alignment horizontal="right" wrapText="1"/>
      <protection locked="0"/>
    </xf>
    <xf numFmtId="0" fontId="42" fillId="0" borderId="53" xfId="0" applyFont="1" applyBorder="1" applyAlignment="1" applyProtection="1">
      <alignment horizontal="right" wrapText="1"/>
      <protection locked="0"/>
    </xf>
    <xf numFmtId="4" fontId="42" fillId="7" borderId="48" xfId="0" applyNumberFormat="1" applyFont="1" applyFill="1" applyBorder="1" applyAlignment="1">
      <alignment horizontal="right" wrapText="1"/>
    </xf>
    <xf numFmtId="0" fontId="42" fillId="0" borderId="52" xfId="0" applyFont="1" applyBorder="1" applyAlignment="1">
      <alignment horizontal="right" wrapText="1"/>
    </xf>
    <xf numFmtId="0" fontId="67" fillId="7" borderId="37" xfId="0" applyFont="1" applyFill="1" applyBorder="1" applyAlignment="1">
      <alignment horizontal="left" wrapText="1"/>
    </xf>
    <xf numFmtId="0" fontId="67" fillId="7" borderId="54" xfId="0" applyFont="1" applyFill="1" applyBorder="1" applyAlignment="1">
      <alignment horizontal="right" wrapText="1"/>
    </xf>
    <xf numFmtId="0" fontId="67" fillId="7" borderId="55" xfId="0" applyFont="1" applyFill="1" applyBorder="1" applyAlignment="1">
      <alignment horizontal="right" wrapText="1"/>
    </xf>
    <xf numFmtId="0" fontId="67" fillId="7" borderId="56" xfId="0" applyFont="1" applyFill="1" applyBorder="1" applyAlignment="1">
      <alignment horizontal="right" wrapText="1"/>
    </xf>
    <xf numFmtId="4" fontId="42" fillId="7" borderId="56" xfId="0" applyNumberFormat="1" applyFont="1" applyFill="1" applyBorder="1" applyAlignment="1">
      <alignment horizontal="right" wrapText="1"/>
    </xf>
    <xf numFmtId="0" fontId="68" fillId="7" borderId="57" xfId="0" applyFont="1" applyFill="1" applyBorder="1" applyAlignment="1">
      <alignment horizontal="left" wrapText="1"/>
    </xf>
    <xf numFmtId="0" fontId="67" fillId="7" borderId="58" xfId="0" applyFont="1" applyFill="1" applyBorder="1" applyAlignment="1">
      <alignment horizontal="right" wrapText="1"/>
    </xf>
    <xf numFmtId="0" fontId="67" fillId="7" borderId="59" xfId="0" applyFont="1" applyFill="1" applyBorder="1" applyAlignment="1">
      <alignment horizontal="right" wrapText="1"/>
    </xf>
    <xf numFmtId="0" fontId="67" fillId="7" borderId="60" xfId="0" applyFont="1" applyFill="1" applyBorder="1" applyAlignment="1">
      <alignment horizontal="right" wrapText="1"/>
    </xf>
    <xf numFmtId="4" fontId="42" fillId="7" borderId="60" xfId="0" applyNumberFormat="1" applyFont="1" applyFill="1" applyBorder="1" applyAlignment="1">
      <alignment horizontal="right" wrapText="1"/>
    </xf>
    <xf numFmtId="0" fontId="41" fillId="7" borderId="61" xfId="0" applyFont="1" applyFill="1" applyBorder="1"/>
    <xf numFmtId="0" fontId="41" fillId="7" borderId="62" xfId="0" applyFont="1" applyFill="1" applyBorder="1"/>
    <xf numFmtId="0" fontId="41" fillId="7" borderId="32" xfId="0" applyFont="1" applyFill="1" applyBorder="1"/>
    <xf numFmtId="0" fontId="41" fillId="7" borderId="49" xfId="0" applyFont="1" applyFill="1" applyBorder="1"/>
    <xf numFmtId="4" fontId="42" fillId="7" borderId="49" xfId="0" applyNumberFormat="1" applyFont="1" applyFill="1" applyBorder="1" applyAlignment="1">
      <alignment horizontal="right" wrapText="1"/>
    </xf>
    <xf numFmtId="0" fontId="64" fillId="7" borderId="44" xfId="0" applyFont="1" applyFill="1" applyBorder="1" applyAlignment="1" applyProtection="1">
      <alignment horizontal="left" wrapText="1"/>
      <protection locked="0"/>
    </xf>
    <xf numFmtId="0" fontId="41" fillId="7" borderId="45" xfId="0" applyFont="1" applyFill="1" applyBorder="1"/>
    <xf numFmtId="0" fontId="41" fillId="7" borderId="36" xfId="0" applyFont="1" applyFill="1" applyBorder="1"/>
    <xf numFmtId="0" fontId="41" fillId="7" borderId="47" xfId="0" applyFont="1" applyFill="1" applyBorder="1"/>
    <xf numFmtId="0" fontId="41" fillId="7" borderId="44" xfId="0" applyFont="1" applyFill="1" applyBorder="1"/>
    <xf numFmtId="0" fontId="64" fillId="7" borderId="57" xfId="0" applyFont="1" applyFill="1" applyBorder="1" applyAlignment="1" applyProtection="1">
      <alignment horizontal="left" wrapText="1"/>
      <protection locked="0"/>
    </xf>
    <xf numFmtId="0" fontId="41" fillId="7" borderId="58" xfId="0" applyFont="1" applyFill="1" applyBorder="1"/>
    <xf numFmtId="0" fontId="41" fillId="7" borderId="59" xfId="0" applyFont="1" applyFill="1" applyBorder="1"/>
    <xf numFmtId="0" fontId="41" fillId="7" borderId="60" xfId="0" applyFont="1" applyFill="1" applyBorder="1"/>
    <xf numFmtId="0" fontId="51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1" fillId="0" borderId="22" xfId="0" applyFont="1" applyBorder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9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9" fillId="0" borderId="28" xfId="0" applyFont="1" applyBorder="1"/>
    <xf numFmtId="0" fontId="29" fillId="0" borderId="30" xfId="0" applyFont="1" applyBorder="1"/>
    <xf numFmtId="0" fontId="29" fillId="0" borderId="25" xfId="0" applyFont="1" applyBorder="1"/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2" fontId="29" fillId="0" borderId="26" xfId="0" applyNumberFormat="1" applyFont="1" applyBorder="1" applyAlignment="1">
      <alignment horizontal="center"/>
    </xf>
    <xf numFmtId="2" fontId="47" fillId="0" borderId="36" xfId="0" applyNumberFormat="1" applyFont="1" applyFill="1" applyBorder="1"/>
    <xf numFmtId="2" fontId="48" fillId="6" borderId="36" xfId="0" applyNumberFormat="1" applyFont="1" applyFill="1" applyBorder="1"/>
    <xf numFmtId="0" fontId="71" fillId="0" borderId="0" xfId="0" applyFont="1" applyFill="1" applyProtection="1"/>
    <xf numFmtId="0" fontId="72" fillId="0" borderId="0" xfId="0" applyFont="1" applyFill="1" applyAlignment="1" applyProtection="1">
      <alignment horizontal="left"/>
    </xf>
    <xf numFmtId="0" fontId="73" fillId="0" borderId="0" xfId="0" applyFont="1" applyFill="1" applyAlignment="1" applyProtection="1">
      <alignment horizontal="left"/>
    </xf>
    <xf numFmtId="0" fontId="73" fillId="0" borderId="0" xfId="0" applyFont="1" applyFill="1" applyProtection="1"/>
    <xf numFmtId="0" fontId="74" fillId="0" borderId="0" xfId="0" applyFont="1" applyFill="1" applyProtection="1"/>
    <xf numFmtId="0" fontId="72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center" vertical="center"/>
    </xf>
    <xf numFmtId="0" fontId="71" fillId="0" borderId="0" xfId="0" applyFont="1" applyFill="1" applyAlignment="1" applyProtection="1">
      <alignment vertical="center"/>
    </xf>
    <xf numFmtId="0" fontId="71" fillId="0" borderId="0" xfId="0" applyFont="1" applyFill="1" applyAlignment="1" applyProtection="1">
      <alignment horizontal="center"/>
    </xf>
    <xf numFmtId="0" fontId="75" fillId="0" borderId="0" xfId="0" applyFont="1" applyFill="1" applyAlignment="1" applyProtection="1">
      <alignment horizontal="center" wrapText="1"/>
    </xf>
    <xf numFmtId="0" fontId="71" fillId="0" borderId="0" xfId="0" applyFont="1" applyFill="1" applyAlignment="1" applyProtection="1">
      <alignment horizontal="center" wrapText="1"/>
    </xf>
    <xf numFmtId="0" fontId="75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6" fillId="0" borderId="0" xfId="0" applyFont="1" applyFill="1" applyAlignment="1" applyProtection="1">
      <alignment horizontal="right" vertical="center"/>
    </xf>
    <xf numFmtId="164" fontId="76" fillId="0" borderId="0" xfId="0" applyNumberFormat="1" applyFont="1" applyFill="1" applyAlignment="1" applyProtection="1">
      <alignment vertical="center"/>
    </xf>
    <xf numFmtId="164" fontId="71" fillId="0" borderId="0" xfId="0" applyNumberFormat="1" applyFont="1" applyFill="1" applyAlignment="1" applyProtection="1">
      <alignment horizontal="center"/>
    </xf>
    <xf numFmtId="164" fontId="71" fillId="0" borderId="0" xfId="0" applyNumberFormat="1" applyFont="1" applyFill="1" applyAlignment="1" applyProtection="1">
      <alignment horizontal="right" vertical="center"/>
    </xf>
    <xf numFmtId="0" fontId="76" fillId="0" borderId="1" xfId="0" applyFont="1" applyFill="1" applyBorder="1" applyProtection="1"/>
    <xf numFmtId="0" fontId="71" fillId="0" borderId="0" xfId="0" applyFont="1" applyFill="1" applyAlignment="1" applyProtection="1">
      <alignment horizontal="right"/>
    </xf>
    <xf numFmtId="0" fontId="76" fillId="0" borderId="0" xfId="0" applyFont="1" applyFill="1" applyProtection="1"/>
    <xf numFmtId="0" fontId="76" fillId="0" borderId="0" xfId="0" applyFont="1" applyFill="1" applyAlignment="1" applyProtection="1">
      <alignment horizontal="right"/>
    </xf>
    <xf numFmtId="0" fontId="71" fillId="0" borderId="6" xfId="0" applyFont="1" applyFill="1" applyBorder="1" applyAlignment="1" applyProtection="1">
      <alignment horizontal="center"/>
    </xf>
    <xf numFmtId="0" fontId="75" fillId="0" borderId="1" xfId="0" applyFont="1" applyFill="1" applyBorder="1" applyAlignment="1" applyProtection="1">
      <alignment horizontal="center" vertical="center" wrapText="1"/>
    </xf>
    <xf numFmtId="0" fontId="71" fillId="0" borderId="1" xfId="0" applyFont="1" applyFill="1" applyBorder="1" applyAlignment="1" applyProtection="1">
      <alignment horizontal="center" vertical="center"/>
    </xf>
    <xf numFmtId="0" fontId="75" fillId="0" borderId="1" xfId="0" applyFont="1" applyFill="1" applyBorder="1" applyAlignment="1" applyProtection="1">
      <alignment horizontal="center" vertical="top"/>
    </xf>
    <xf numFmtId="0" fontId="71" fillId="0" borderId="1" xfId="0" applyFont="1" applyFill="1" applyBorder="1" applyAlignment="1" applyProtection="1">
      <alignment horizontal="center" vertical="top"/>
    </xf>
    <xf numFmtId="0" fontId="75" fillId="0" borderId="1" xfId="0" applyFont="1" applyFill="1" applyBorder="1" applyAlignment="1" applyProtection="1">
      <alignment vertical="center"/>
    </xf>
    <xf numFmtId="0" fontId="75" fillId="0" borderId="1" xfId="0" applyFont="1" applyFill="1" applyBorder="1" applyAlignment="1" applyProtection="1">
      <alignment horizontal="center" vertical="center"/>
    </xf>
    <xf numFmtId="2" fontId="75" fillId="0" borderId="1" xfId="0" applyNumberFormat="1" applyFont="1" applyFill="1" applyBorder="1" applyAlignment="1" applyProtection="1">
      <alignment horizontal="right" vertical="center"/>
    </xf>
    <xf numFmtId="0" fontId="75" fillId="0" borderId="1" xfId="0" applyFont="1" applyFill="1" applyBorder="1" applyAlignment="1" applyProtection="1">
      <alignment vertical="center" wrapText="1"/>
    </xf>
    <xf numFmtId="0" fontId="75" fillId="0" borderId="0" xfId="0" applyFont="1" applyFill="1" applyProtection="1"/>
    <xf numFmtId="0" fontId="71" fillId="0" borderId="1" xfId="0" applyFont="1" applyFill="1" applyBorder="1" applyAlignment="1" applyProtection="1">
      <alignment vertical="center" wrapText="1"/>
    </xf>
    <xf numFmtId="2" fontId="71" fillId="0" borderId="1" xfId="0" applyNumberFormat="1" applyFont="1" applyFill="1" applyBorder="1" applyAlignment="1" applyProtection="1">
      <alignment horizontal="right" vertical="center"/>
    </xf>
    <xf numFmtId="2" fontId="75" fillId="8" borderId="1" xfId="0" applyNumberFormat="1" applyFont="1" applyFill="1" applyBorder="1" applyAlignment="1" applyProtection="1">
      <alignment horizontal="right" vertical="center"/>
    </xf>
    <xf numFmtId="0" fontId="71" fillId="0" borderId="1" xfId="0" applyFont="1" applyFill="1" applyBorder="1" applyAlignment="1" applyProtection="1">
      <alignment vertical="top" wrapText="1"/>
    </xf>
    <xf numFmtId="0" fontId="71" fillId="8" borderId="1" xfId="0" applyFont="1" applyFill="1" applyBorder="1" applyAlignment="1" applyProtection="1">
      <alignment vertical="center" wrapText="1"/>
    </xf>
    <xf numFmtId="1" fontId="75" fillId="0" borderId="1" xfId="0" applyNumberFormat="1" applyFont="1" applyFill="1" applyBorder="1" applyAlignment="1" applyProtection="1">
      <alignment horizontal="center" vertical="top"/>
    </xf>
    <xf numFmtId="1" fontId="71" fillId="0" borderId="1" xfId="0" applyNumberFormat="1" applyFont="1" applyFill="1" applyBorder="1" applyAlignment="1" applyProtection="1">
      <alignment horizontal="center" vertical="top" wrapText="1"/>
    </xf>
    <xf numFmtId="1" fontId="75" fillId="0" borderId="1" xfId="0" applyNumberFormat="1" applyFont="1" applyFill="1" applyBorder="1" applyAlignment="1" applyProtection="1">
      <alignment horizontal="center" vertical="top" wrapText="1"/>
    </xf>
    <xf numFmtId="0" fontId="75" fillId="0" borderId="1" xfId="0" applyFont="1" applyFill="1" applyBorder="1" applyAlignment="1" applyProtection="1">
      <alignment vertical="top" wrapText="1"/>
    </xf>
    <xf numFmtId="0" fontId="71" fillId="0" borderId="0" xfId="0" applyFont="1" applyFill="1" applyAlignment="1" applyProtection="1">
      <alignment horizontal="center" vertical="top"/>
    </xf>
    <xf numFmtId="0" fontId="75" fillId="0" borderId="0" xfId="0" applyFont="1" applyFill="1" applyAlignment="1" applyProtection="1">
      <alignment horizontal="center" vertical="top" wrapText="1"/>
    </xf>
    <xf numFmtId="164" fontId="71" fillId="0" borderId="5" xfId="0" applyNumberFormat="1" applyFont="1" applyFill="1" applyBorder="1" applyAlignment="1" applyProtection="1">
      <alignment horizontal="right" vertical="center"/>
    </xf>
    <xf numFmtId="0" fontId="75" fillId="0" borderId="0" xfId="0" applyFont="1" applyFill="1" applyAlignment="1" applyProtection="1">
      <alignment horizontal="center" vertical="center" wrapText="1"/>
    </xf>
    <xf numFmtId="0" fontId="71" fillId="0" borderId="0" xfId="0" applyFont="1" applyFill="1" applyAlignment="1" applyProtection="1">
      <alignment vertical="top"/>
    </xf>
    <xf numFmtId="0" fontId="71" fillId="0" borderId="0" xfId="0" applyFont="1" applyFill="1" applyAlignment="1" applyProtection="1">
      <alignment horizontal="center" vertical="center" wrapText="1"/>
    </xf>
    <xf numFmtId="0" fontId="71" fillId="0" borderId="63" xfId="0" applyFont="1" applyFill="1" applyBorder="1" applyAlignment="1" applyProtection="1">
      <alignment horizontal="left" vertical="center"/>
    </xf>
    <xf numFmtId="0" fontId="71" fillId="0" borderId="63" xfId="0" applyFont="1" applyFill="1" applyBorder="1" applyAlignment="1" applyProtection="1">
      <alignment horizontal="left"/>
    </xf>
    <xf numFmtId="0" fontId="76" fillId="0" borderId="0" xfId="0" applyFont="1" applyFill="1" applyAlignment="1" applyProtection="1">
      <alignment horizontal="center" vertical="center" wrapText="1"/>
    </xf>
    <xf numFmtId="0" fontId="73" fillId="0" borderId="0" xfId="0" applyFont="1" applyFill="1" applyAlignment="1" applyProtection="1">
      <alignment horizontal="left" vertical="center"/>
    </xf>
    <xf numFmtId="0" fontId="73" fillId="0" borderId="0" xfId="0" applyFont="1" applyFill="1" applyAlignment="1" applyProtection="1">
      <alignment horizontal="right" vertical="center"/>
    </xf>
    <xf numFmtId="0" fontId="77" fillId="0" borderId="64" xfId="0" applyFont="1" applyFill="1" applyBorder="1" applyAlignment="1" applyProtection="1">
      <alignment horizontal="center" vertical="top"/>
    </xf>
    <xf numFmtId="0" fontId="77" fillId="0" borderId="64" xfId="0" applyFont="1" applyFill="1" applyBorder="1" applyAlignment="1" applyProtection="1">
      <alignment horizontal="right" vertical="center"/>
    </xf>
    <xf numFmtId="0" fontId="78" fillId="0" borderId="0" xfId="0" applyFont="1" applyFill="1" applyAlignment="1" applyProtection="1">
      <alignment vertical="center"/>
    </xf>
    <xf numFmtId="0" fontId="78" fillId="0" borderId="0" xfId="0" applyFont="1" applyFill="1" applyAlignment="1" applyProtection="1">
      <alignment vertical="top"/>
    </xf>
    <xf numFmtId="0" fontId="78" fillId="0" borderId="0" xfId="0" applyFont="1" applyFill="1" applyProtection="1"/>
    <xf numFmtId="0" fontId="77" fillId="0" borderId="64" xfId="0" applyFont="1" applyFill="1" applyBorder="1" applyAlignment="1" applyProtection="1">
      <alignment horizontal="right" vertical="top"/>
    </xf>
    <xf numFmtId="0" fontId="72" fillId="0" borderId="0" xfId="0" applyFont="1" applyFill="1" applyProtection="1"/>
    <xf numFmtId="0" fontId="80" fillId="0" borderId="0" xfId="0" applyFont="1" applyFill="1"/>
    <xf numFmtId="0" fontId="80" fillId="0" borderId="0" xfId="0" applyFont="1" applyFill="1" applyAlignment="1">
      <alignment horizontal="center" vertical="center" wrapText="1"/>
    </xf>
    <xf numFmtId="14" fontId="79" fillId="0" borderId="0" xfId="0" applyNumberFormat="1" applyFont="1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79" fillId="5" borderId="17" xfId="0" applyFont="1" applyFill="1" applyBorder="1" applyAlignment="1">
      <alignment horizontal="center" vertical="center" wrapText="1"/>
    </xf>
    <xf numFmtId="0" fontId="79" fillId="5" borderId="17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left" vertical="center" wrapText="1"/>
    </xf>
    <xf numFmtId="49" fontId="80" fillId="0" borderId="17" xfId="0" applyNumberFormat="1" applyFont="1" applyFill="1" applyBorder="1" applyAlignment="1">
      <alignment horizontal="center" vertical="center"/>
    </xf>
    <xf numFmtId="2" fontId="80" fillId="0" borderId="17" xfId="0" applyNumberFormat="1" applyFont="1" applyFill="1" applyBorder="1" applyAlignment="1">
      <alignment horizontal="right" vertical="center"/>
    </xf>
    <xf numFmtId="0" fontId="84" fillId="0" borderId="17" xfId="0" applyFont="1" applyFill="1" applyBorder="1" applyAlignment="1">
      <alignment horizontal="right" vertical="center"/>
    </xf>
    <xf numFmtId="49" fontId="79" fillId="0" borderId="17" xfId="0" applyNumberFormat="1" applyFont="1" applyFill="1" applyBorder="1" applyAlignment="1">
      <alignment horizontal="center" vertical="center"/>
    </xf>
    <xf numFmtId="2" fontId="79" fillId="0" borderId="17" xfId="0" applyNumberFormat="1" applyFont="1" applyFill="1" applyBorder="1" applyAlignment="1">
      <alignment horizontal="right" vertical="center"/>
    </xf>
    <xf numFmtId="0" fontId="80" fillId="0" borderId="0" xfId="0" applyFont="1" applyFill="1" applyAlignment="1">
      <alignment horizontal="left" vertical="center" wrapText="1"/>
    </xf>
    <xf numFmtId="49" fontId="80" fillId="0" borderId="0" xfId="0" applyNumberFormat="1" applyFont="1" applyFill="1" applyAlignment="1">
      <alignment horizontal="center" vertical="center"/>
    </xf>
    <xf numFmtId="2" fontId="80" fillId="0" borderId="0" xfId="0" applyNumberFormat="1" applyFont="1" applyFill="1" applyAlignment="1">
      <alignment horizontal="right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3" xfId="0" applyFont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2" fontId="29" fillId="0" borderId="26" xfId="0" applyNumberFormat="1" applyFont="1" applyBorder="1" applyAlignment="1">
      <alignment horizontal="center"/>
    </xf>
    <xf numFmtId="2" fontId="29" fillId="0" borderId="32" xfId="0" applyNumberFormat="1" applyFont="1" applyBorder="1" applyAlignment="1">
      <alignment horizontal="center"/>
    </xf>
    <xf numFmtId="0" fontId="29" fillId="0" borderId="33" xfId="0" applyFont="1" applyFill="1" applyBorder="1" applyAlignment="1">
      <alignment horizontal="left" wrapText="1"/>
    </xf>
    <xf numFmtId="0" fontId="29" fillId="0" borderId="34" xfId="0" applyFont="1" applyFill="1" applyBorder="1" applyAlignment="1">
      <alignment horizontal="left" wrapText="1"/>
    </xf>
    <xf numFmtId="0" fontId="29" fillId="0" borderId="35" xfId="0" applyFont="1" applyFill="1" applyBorder="1" applyAlignment="1">
      <alignment horizontal="left" wrapText="1"/>
    </xf>
    <xf numFmtId="0" fontId="29" fillId="0" borderId="33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3" xfId="0" applyFont="1" applyBorder="1" applyAlignment="1">
      <alignment horizontal="left" wrapText="1"/>
    </xf>
    <xf numFmtId="0" fontId="29" fillId="0" borderId="34" xfId="0" applyFont="1" applyBorder="1" applyAlignment="1">
      <alignment horizontal="left" wrapText="1"/>
    </xf>
    <xf numFmtId="0" fontId="29" fillId="0" borderId="35" xfId="0" applyFont="1" applyBorder="1" applyAlignment="1">
      <alignment horizontal="left" wrapText="1"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/>
    <xf numFmtId="0" fontId="29" fillId="0" borderId="25" xfId="0" applyFont="1" applyBorder="1" applyAlignment="1"/>
    <xf numFmtId="2" fontId="29" fillId="0" borderId="23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31" fillId="0" borderId="26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29" fillId="0" borderId="28" xfId="0" applyFont="1" applyBorder="1"/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9" fillId="0" borderId="30" xfId="0" applyFont="1" applyBorder="1"/>
    <xf numFmtId="0" fontId="32" fillId="0" borderId="22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9" fillId="0" borderId="25" xfId="0" applyFont="1" applyBorder="1"/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1" applyFont="1" applyFill="1" applyAlignment="1">
      <alignment horizontal="center" vertical="top" wrapText="1"/>
    </xf>
    <xf numFmtId="0" fontId="33" fillId="0" borderId="0" xfId="1" applyFont="1" applyFill="1" applyBorder="1" applyAlignment="1">
      <alignment horizontal="center" vertical="top"/>
    </xf>
    <xf numFmtId="0" fontId="37" fillId="0" borderId="22" xfId="1" applyFont="1" applyFill="1" applyBorder="1" applyAlignment="1">
      <alignment horizontal="left" wrapText="1"/>
    </xf>
    <xf numFmtId="0" fontId="37" fillId="0" borderId="22" xfId="1" applyFont="1" applyFill="1" applyBorder="1" applyAlignment="1"/>
    <xf numFmtId="0" fontId="33" fillId="0" borderId="24" xfId="1" applyFont="1" applyFill="1" applyBorder="1" applyAlignment="1">
      <alignment horizontal="center" vertical="top" wrapText="1"/>
    </xf>
    <xf numFmtId="0" fontId="33" fillId="0" borderId="22" xfId="1" applyFont="1" applyFill="1" applyBorder="1" applyAlignment="1">
      <alignment horizontal="center"/>
    </xf>
    <xf numFmtId="0" fontId="33" fillId="0" borderId="22" xfId="1" applyFont="1" applyFill="1" applyBorder="1" applyAlignment="1">
      <alignment horizontal="left"/>
    </xf>
    <xf numFmtId="0" fontId="38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40" fillId="0" borderId="36" xfId="0" applyFont="1" applyBorder="1" applyAlignment="1">
      <alignment horizontal="center" vertical="center" wrapText="1"/>
    </xf>
    <xf numFmtId="0" fontId="30" fillId="0" borderId="36" xfId="0" applyFont="1" applyBorder="1" applyAlignment="1">
      <alignment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32" xfId="0" applyFont="1" applyBorder="1" applyAlignment="1">
      <alignment wrapText="1"/>
    </xf>
    <xf numFmtId="0" fontId="33" fillId="0" borderId="24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0" fontId="71" fillId="0" borderId="0" xfId="0" applyFont="1" applyFill="1" applyAlignment="1" applyProtection="1">
      <alignment horizontal="center" vertical="center" wrapText="1"/>
    </xf>
    <xf numFmtId="0" fontId="71" fillId="0" borderId="0" xfId="0" applyFont="1" applyFill="1" applyAlignment="1" applyProtection="1">
      <alignment wrapText="1"/>
    </xf>
    <xf numFmtId="0" fontId="71" fillId="0" borderId="0" xfId="0" applyFont="1" applyFill="1" applyAlignment="1" applyProtection="1">
      <alignment horizontal="center"/>
    </xf>
    <xf numFmtId="0" fontId="75" fillId="0" borderId="0" xfId="0" applyFont="1" applyFill="1" applyAlignment="1" applyProtection="1">
      <alignment horizontal="center"/>
    </xf>
    <xf numFmtId="0" fontId="71" fillId="0" borderId="0" xfId="0" applyFont="1" applyFill="1" applyProtection="1"/>
    <xf numFmtId="0" fontId="75" fillId="0" borderId="1" xfId="0" applyFont="1" applyFill="1" applyBorder="1" applyAlignment="1" applyProtection="1">
      <alignment horizontal="center" vertical="center" wrapText="1"/>
    </xf>
    <xf numFmtId="0" fontId="71" fillId="0" borderId="1" xfId="0" applyFont="1" applyFill="1" applyBorder="1" applyAlignment="1" applyProtection="1">
      <alignment horizontal="center" vertical="center" wrapText="1"/>
    </xf>
    <xf numFmtId="2" fontId="75" fillId="0" borderId="1" xfId="0" applyNumberFormat="1" applyFont="1" applyFill="1" applyBorder="1" applyAlignment="1" applyProtection="1">
      <alignment horizontal="center"/>
    </xf>
    <xf numFmtId="0" fontId="71" fillId="0" borderId="1" xfId="0" applyFont="1" applyFill="1" applyBorder="1" applyProtection="1"/>
    <xf numFmtId="0" fontId="75" fillId="0" borderId="1" xfId="0" applyFont="1" applyFill="1" applyBorder="1" applyAlignment="1" applyProtection="1">
      <alignment horizontal="center"/>
    </xf>
    <xf numFmtId="0" fontId="71" fillId="0" borderId="1" xfId="0" applyFont="1" applyFill="1" applyBorder="1" applyAlignment="1" applyProtection="1">
      <alignment horizontal="center"/>
    </xf>
    <xf numFmtId="0" fontId="71" fillId="0" borderId="1" xfId="0" applyFont="1" applyFill="1" applyBorder="1" applyAlignment="1" applyProtection="1">
      <alignment horizontal="center" wrapText="1"/>
    </xf>
    <xf numFmtId="0" fontId="71" fillId="0" borderId="1" xfId="0" applyFont="1" applyFill="1" applyBorder="1" applyAlignment="1" applyProtection="1">
      <alignment horizontal="center" vertical="center"/>
    </xf>
    <xf numFmtId="0" fontId="71" fillId="0" borderId="0" xfId="0" applyFont="1" applyFill="1" applyAlignment="1" applyProtection="1">
      <alignment horizontal="center" vertical="center"/>
    </xf>
    <xf numFmtId="0" fontId="71" fillId="0" borderId="0" xfId="0" applyFont="1" applyFill="1" applyAlignment="1" applyProtection="1">
      <alignment vertical="center"/>
    </xf>
    <xf numFmtId="0" fontId="75" fillId="0" borderId="0" xfId="0" applyFont="1" applyFill="1" applyAlignment="1" applyProtection="1">
      <alignment horizontal="center" vertical="center"/>
    </xf>
    <xf numFmtId="0" fontId="75" fillId="0" borderId="6" xfId="0" applyFont="1" applyFill="1" applyBorder="1" applyAlignment="1" applyProtection="1">
      <alignment horizontal="center" vertical="center"/>
    </xf>
    <xf numFmtId="0" fontId="71" fillId="0" borderId="5" xfId="0" applyFont="1" applyFill="1" applyBorder="1" applyAlignment="1" applyProtection="1">
      <alignment horizontal="center"/>
    </xf>
    <xf numFmtId="0" fontId="75" fillId="0" borderId="0" xfId="0" applyFont="1" applyFill="1" applyAlignment="1" applyProtection="1">
      <alignment horizontal="center" wrapText="1"/>
    </xf>
    <xf numFmtId="0" fontId="71" fillId="0" borderId="0" xfId="0" applyFont="1" applyFill="1" applyAlignment="1" applyProtection="1">
      <alignment horizontal="center" wrapText="1"/>
    </xf>
    <xf numFmtId="0" fontId="50" fillId="0" borderId="0" xfId="0" applyFont="1" applyAlignment="1">
      <alignment horizontal="left" wrapText="1"/>
    </xf>
    <xf numFmtId="0" fontId="50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0" fontId="45" fillId="0" borderId="22" xfId="0" applyFont="1" applyBorder="1" applyAlignment="1">
      <alignment horizontal="right"/>
    </xf>
    <xf numFmtId="0" fontId="45" fillId="0" borderId="2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center" wrapText="1"/>
    </xf>
    <xf numFmtId="0" fontId="45" fillId="0" borderId="36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80" fillId="0" borderId="0" xfId="0" applyFont="1" applyFill="1" applyAlignment="1">
      <alignment horizontal="left" vertical="center" wrapText="1"/>
    </xf>
    <xf numFmtId="0" fontId="80" fillId="0" borderId="21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80" fillId="0" borderId="17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wrapText="1"/>
    </xf>
    <xf numFmtId="0" fontId="81" fillId="0" borderId="16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left"/>
    </xf>
    <xf numFmtId="0" fontId="79" fillId="5" borderId="18" xfId="0" applyFont="1" applyFill="1" applyBorder="1" applyAlignment="1">
      <alignment horizontal="center" vertical="center"/>
    </xf>
    <xf numFmtId="0" fontId="79" fillId="5" borderId="19" xfId="0" applyFont="1" applyFill="1" applyBorder="1" applyAlignment="1">
      <alignment horizontal="center" vertical="center"/>
    </xf>
    <xf numFmtId="0" fontId="79" fillId="5" borderId="20" xfId="0" applyFont="1" applyFill="1" applyBorder="1" applyAlignment="1">
      <alignment horizontal="center" vertical="center"/>
    </xf>
    <xf numFmtId="0" fontId="33" fillId="0" borderId="22" xfId="0" applyFont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60" fillId="0" borderId="36" xfId="0" applyFont="1" applyBorder="1" applyAlignment="1" applyProtection="1">
      <alignment horizontal="left" vertical="center" wrapText="1"/>
      <protection locked="0"/>
    </xf>
    <xf numFmtId="0" fontId="40" fillId="0" borderId="47" xfId="0" applyFont="1" applyBorder="1" applyAlignment="1" applyProtection="1">
      <alignment horizontal="center" vertical="center" wrapText="1"/>
      <protection locked="0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0" fontId="33" fillId="0" borderId="40" xfId="0" applyFont="1" applyBorder="1" applyAlignment="1" applyProtection="1">
      <alignment horizontal="center" vertical="center" wrapText="1"/>
      <protection locked="0"/>
    </xf>
    <xf numFmtId="0" fontId="33" fillId="0" borderId="41" xfId="0" applyFont="1" applyBorder="1" applyAlignment="1" applyProtection="1">
      <alignment horizontal="center" vertical="center" wrapText="1"/>
      <protection locked="0"/>
    </xf>
    <xf numFmtId="0" fontId="33" fillId="0" borderId="42" xfId="0" applyFont="1" applyBorder="1" applyAlignment="1" applyProtection="1">
      <alignment horizontal="center" vertical="center" wrapText="1"/>
      <protection locked="0"/>
    </xf>
    <xf numFmtId="0" fontId="33" fillId="0" borderId="43" xfId="0" applyFont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0" fontId="40" fillId="0" borderId="48" xfId="0" applyFont="1" applyBorder="1" applyAlignment="1" applyProtection="1">
      <alignment horizontal="center" vertical="center" wrapText="1"/>
      <protection locked="0"/>
    </xf>
    <xf numFmtId="0" fontId="40" fillId="0" borderId="49" xfId="0" applyFont="1" applyBorder="1" applyAlignment="1" applyProtection="1">
      <alignment horizontal="center" vertical="center" wrapText="1"/>
      <protection locked="0"/>
    </xf>
    <xf numFmtId="1" fontId="59" fillId="0" borderId="33" xfId="0" applyNumberFormat="1" applyFont="1" applyBorder="1" applyAlignment="1" applyProtection="1">
      <alignment horizontal="center"/>
      <protection locked="0"/>
    </xf>
    <xf numFmtId="1" fontId="59" fillId="0" borderId="35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37" fillId="0" borderId="22" xfId="0" applyFont="1" applyBorder="1" applyAlignment="1" applyProtection="1">
      <alignment horizontal="center" wrapText="1"/>
      <protection locked="0"/>
    </xf>
    <xf numFmtId="0" fontId="35" fillId="0" borderId="0" xfId="4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56" fillId="0" borderId="0" xfId="3" applyFont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/>
      <protection locked="0"/>
    </xf>
    <xf numFmtId="0" fontId="41" fillId="0" borderId="35" xfId="0" applyFont="1" applyBorder="1" applyAlignment="1" applyProtection="1">
      <alignment horizontal="center"/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</cellXfs>
  <cellStyles count="8">
    <cellStyle name="Įprastas" xfId="0" builtinId="0"/>
    <cellStyle name="Įprastas 4" xfId="2"/>
    <cellStyle name="Normal_biudz uz 2001 atskaitomybe3" xfId="7"/>
    <cellStyle name="Normal_CF_ataskaitos_prie_mokejimo_tvarkos_040115" xfId="1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57" workbookViewId="0">
      <selection activeCell="L360" sqref="L360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/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/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14.25" customHeight="1">
      <c r="A23" s="488" t="s">
        <v>249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/>
      <c r="L23" s="14"/>
      <c r="M23" s="127"/>
    </row>
    <row r="24" spans="1:17" ht="12.75" customHeight="1">
      <c r="F24" s="1"/>
      <c r="G24" s="19" t="s">
        <v>23</v>
      </c>
      <c r="H24" s="20"/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/>
      <c r="J25" s="136"/>
      <c r="K25" s="137"/>
      <c r="L25" s="137"/>
      <c r="M25" s="127"/>
    </row>
    <row r="26" spans="1:17">
      <c r="A26" s="477"/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924500</v>
      </c>
      <c r="J30" s="38">
        <f>SUM(J31+J42+J61+J82+J89+J109+J131+J150+J160)</f>
        <v>541500</v>
      </c>
      <c r="K30" s="39">
        <f>SUM(K31+K42+K61+K82+K89+K109+K131+K150+K160)</f>
        <v>505251.12</v>
      </c>
      <c r="L30" s="38">
        <f>SUM(L31+L42+L61+L82+L89+L109+L131+L150+L160)</f>
        <v>505251.12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786200</v>
      </c>
      <c r="J31" s="38">
        <f>SUM(J32+J38)</f>
        <v>456600</v>
      </c>
      <c r="K31" s="46">
        <f>SUM(K32+K38)</f>
        <v>432297.29</v>
      </c>
      <c r="L31" s="47">
        <f>SUM(L32+L38)</f>
        <v>432297.29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774800</v>
      </c>
      <c r="J32" s="38">
        <f>SUM(J33)</f>
        <v>449900</v>
      </c>
      <c r="K32" s="39">
        <f>SUM(K33)</f>
        <v>426005.97</v>
      </c>
      <c r="L32" s="38">
        <f>SUM(L33)</f>
        <v>426005.97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774800</v>
      </c>
      <c r="J33" s="38">
        <f t="shared" ref="J33:L34" si="0">SUM(J34)</f>
        <v>449900</v>
      </c>
      <c r="K33" s="38">
        <f t="shared" si="0"/>
        <v>426005.97</v>
      </c>
      <c r="L33" s="38">
        <f t="shared" si="0"/>
        <v>426005.97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774800</v>
      </c>
      <c r="J34" s="39">
        <f t="shared" si="0"/>
        <v>449900</v>
      </c>
      <c r="K34" s="39">
        <f t="shared" si="0"/>
        <v>426005.97</v>
      </c>
      <c r="L34" s="39">
        <f t="shared" si="0"/>
        <v>426005.97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774800</v>
      </c>
      <c r="J35" s="54">
        <v>449900</v>
      </c>
      <c r="K35" s="54">
        <v>426005.97</v>
      </c>
      <c r="L35" s="54">
        <v>426005.97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11400</v>
      </c>
      <c r="J38" s="38">
        <f t="shared" si="1"/>
        <v>6700</v>
      </c>
      <c r="K38" s="39">
        <f t="shared" si="1"/>
        <v>6291.32</v>
      </c>
      <c r="L38" s="38">
        <f t="shared" si="1"/>
        <v>6291.32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11400</v>
      </c>
      <c r="J39" s="38">
        <f t="shared" si="1"/>
        <v>6700</v>
      </c>
      <c r="K39" s="38">
        <f t="shared" si="1"/>
        <v>6291.32</v>
      </c>
      <c r="L39" s="38">
        <f t="shared" si="1"/>
        <v>6291.32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11400</v>
      </c>
      <c r="J40" s="38">
        <f t="shared" si="1"/>
        <v>6700</v>
      </c>
      <c r="K40" s="38">
        <f t="shared" si="1"/>
        <v>6291.32</v>
      </c>
      <c r="L40" s="38">
        <f t="shared" si="1"/>
        <v>6291.32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11400</v>
      </c>
      <c r="J41" s="54">
        <v>6700</v>
      </c>
      <c r="K41" s="54">
        <v>6291.32</v>
      </c>
      <c r="L41" s="54">
        <v>6291.32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110300</v>
      </c>
      <c r="J42" s="59">
        <f t="shared" si="2"/>
        <v>66500</v>
      </c>
      <c r="K42" s="58">
        <f t="shared" si="2"/>
        <v>57874.75</v>
      </c>
      <c r="L42" s="58">
        <f t="shared" si="2"/>
        <v>57874.75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110300</v>
      </c>
      <c r="J43" s="39">
        <f t="shared" si="2"/>
        <v>66500</v>
      </c>
      <c r="K43" s="38">
        <f t="shared" si="2"/>
        <v>57874.75</v>
      </c>
      <c r="L43" s="39">
        <f t="shared" si="2"/>
        <v>57874.75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110300</v>
      </c>
      <c r="J44" s="39">
        <f t="shared" si="2"/>
        <v>66500</v>
      </c>
      <c r="K44" s="47">
        <f t="shared" si="2"/>
        <v>57874.75</v>
      </c>
      <c r="L44" s="47">
        <f t="shared" si="2"/>
        <v>57874.75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110300</v>
      </c>
      <c r="J45" s="65">
        <f>SUM(J46:J60)</f>
        <v>66500</v>
      </c>
      <c r="K45" s="66">
        <f>SUM(K46:K60)</f>
        <v>57874.75</v>
      </c>
      <c r="L45" s="66">
        <f>SUM(L46:L60)</f>
        <v>57874.75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25400</v>
      </c>
      <c r="J46" s="54">
        <v>10500</v>
      </c>
      <c r="K46" s="54">
        <v>9563.75</v>
      </c>
      <c r="L46" s="54">
        <v>9563.75</v>
      </c>
      <c r="Q46" s="129"/>
      <c r="R46" s="129"/>
    </row>
    <row r="47" spans="1:19" ht="26.25" customHeight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300</v>
      </c>
      <c r="J47" s="54">
        <v>100</v>
      </c>
      <c r="K47" s="54">
        <v>34.56</v>
      </c>
      <c r="L47" s="54">
        <v>34.56</v>
      </c>
      <c r="Q47" s="129"/>
      <c r="R47" s="129"/>
    </row>
    <row r="48" spans="1:19" ht="26.25" customHeight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1300</v>
      </c>
      <c r="J48" s="54">
        <v>600</v>
      </c>
      <c r="K48" s="54">
        <v>451.54</v>
      </c>
      <c r="L48" s="54">
        <v>451.54</v>
      </c>
      <c r="Q48" s="129"/>
      <c r="R48" s="129"/>
    </row>
    <row r="49" spans="1:19" ht="27" customHeight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5600</v>
      </c>
      <c r="J49" s="54">
        <v>2800</v>
      </c>
      <c r="K49" s="54">
        <v>1337.74</v>
      </c>
      <c r="L49" s="54">
        <v>1337.74</v>
      </c>
      <c r="Q49" s="129"/>
      <c r="R49" s="129"/>
    </row>
    <row r="50" spans="1:19" ht="26.25" customHeight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700</v>
      </c>
      <c r="J50" s="54">
        <v>400</v>
      </c>
      <c r="K50" s="54">
        <v>145.26</v>
      </c>
      <c r="L50" s="54">
        <v>145.26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400</v>
      </c>
      <c r="J51" s="54">
        <v>200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3800</v>
      </c>
      <c r="J54" s="54">
        <v>3400</v>
      </c>
      <c r="K54" s="54">
        <v>3397.39</v>
      </c>
      <c r="L54" s="54">
        <v>3397.39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3500</v>
      </c>
      <c r="J55" s="54">
        <v>1800</v>
      </c>
      <c r="K55" s="54">
        <v>378.3</v>
      </c>
      <c r="L55" s="54">
        <v>378.3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43800</v>
      </c>
      <c r="J57" s="54">
        <v>33200</v>
      </c>
      <c r="K57" s="54">
        <v>33200</v>
      </c>
      <c r="L57" s="54">
        <v>33200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5300</v>
      </c>
      <c r="J58" s="54">
        <v>3100</v>
      </c>
      <c r="K58" s="54">
        <v>1735.07</v>
      </c>
      <c r="L58" s="54">
        <v>1735.07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20200</v>
      </c>
      <c r="J60" s="54">
        <v>10400</v>
      </c>
      <c r="K60" s="54">
        <v>7631.14</v>
      </c>
      <c r="L60" s="54">
        <v>7631.14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28000</v>
      </c>
      <c r="J131" s="78">
        <f>SUM(J132+J137+J145)</f>
        <v>18400</v>
      </c>
      <c r="K131" s="39">
        <f>SUM(K132+K137+K145)</f>
        <v>15079.08</v>
      </c>
      <c r="L131" s="38">
        <f>SUM(L132+L137+L145)</f>
        <v>15079.08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17300</v>
      </c>
      <c r="J137" s="80">
        <f t="shared" si="13"/>
        <v>13800</v>
      </c>
      <c r="K137" s="46">
        <f t="shared" si="13"/>
        <v>11787.16</v>
      </c>
      <c r="L137" s="47">
        <f t="shared" si="13"/>
        <v>11787.16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17300</v>
      </c>
      <c r="J138" s="78">
        <f t="shared" si="13"/>
        <v>13800</v>
      </c>
      <c r="K138" s="39">
        <f t="shared" si="13"/>
        <v>11787.16</v>
      </c>
      <c r="L138" s="38">
        <f t="shared" si="13"/>
        <v>11787.16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17300</v>
      </c>
      <c r="J139" s="78">
        <f>SUM(J140:J141)</f>
        <v>13800</v>
      </c>
      <c r="K139" s="39">
        <f>SUM(K140:K141)</f>
        <v>11787.16</v>
      </c>
      <c r="L139" s="38">
        <f>SUM(L140:L141)</f>
        <v>11787.16</v>
      </c>
    </row>
    <row r="140" spans="1:12" ht="12" customHeight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17300</v>
      </c>
      <c r="J140" s="54">
        <v>13800</v>
      </c>
      <c r="K140" s="54">
        <v>11787.16</v>
      </c>
      <c r="L140" s="54">
        <v>11787.16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10700</v>
      </c>
      <c r="J145" s="78">
        <f t="shared" si="14"/>
        <v>4600</v>
      </c>
      <c r="K145" s="39">
        <f t="shared" si="14"/>
        <v>3291.92</v>
      </c>
      <c r="L145" s="38">
        <f t="shared" si="14"/>
        <v>3291.92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10700</v>
      </c>
      <c r="J146" s="91">
        <f t="shared" si="14"/>
        <v>4600</v>
      </c>
      <c r="K146" s="66">
        <f t="shared" si="14"/>
        <v>3291.92</v>
      </c>
      <c r="L146" s="65">
        <f t="shared" si="14"/>
        <v>3291.92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10700</v>
      </c>
      <c r="J147" s="78">
        <f>SUM(J148:J149)</f>
        <v>4600</v>
      </c>
      <c r="K147" s="39">
        <f>SUM(K148:K149)</f>
        <v>3291.92</v>
      </c>
      <c r="L147" s="38">
        <f>SUM(L148:L149)</f>
        <v>3291.92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10700</v>
      </c>
      <c r="J148" s="92">
        <v>4600</v>
      </c>
      <c r="K148" s="92">
        <v>3291.92</v>
      </c>
      <c r="L148" s="92">
        <v>3291.92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924500</v>
      </c>
      <c r="J360" s="87">
        <f>SUM(J30+J176)</f>
        <v>541500</v>
      </c>
      <c r="K360" s="87">
        <f>SUM(K30+K176)</f>
        <v>505251.12</v>
      </c>
      <c r="L360" s="87">
        <f>SUM(L30+L176)</f>
        <v>505251.12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5118110236220472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topLeftCell="A19" workbookViewId="0">
      <selection activeCell="K24" sqref="K24"/>
    </sheetView>
  </sheetViews>
  <sheetFormatPr defaultRowHeight="15"/>
  <cols>
    <col min="1" max="1" width="5.7109375" style="179" customWidth="1"/>
    <col min="2" max="2" width="13.7109375" style="179" customWidth="1"/>
    <col min="3" max="3" width="30.42578125" style="180" customWidth="1"/>
    <col min="4" max="4" width="14.5703125" style="180" customWidth="1"/>
    <col min="5" max="5" width="17" style="180" customWidth="1"/>
    <col min="6" max="6" width="14.140625" style="180" customWidth="1"/>
    <col min="7" max="7" width="15.140625" style="179" customWidth="1"/>
    <col min="8" max="8" width="19.42578125" style="179" customWidth="1"/>
    <col min="9" max="9" width="9.28515625" style="179" customWidth="1"/>
    <col min="10" max="10" width="9.85546875" style="179" customWidth="1"/>
    <col min="11" max="11" width="8" style="179" customWidth="1"/>
    <col min="12" max="12" width="7.85546875" style="179" customWidth="1"/>
    <col min="13" max="15" width="0" style="179" hidden="1" customWidth="1"/>
    <col min="16" max="256" width="9.140625" style="179"/>
  </cols>
  <sheetData>
    <row r="1" spans="2:18">
      <c r="H1" s="573" t="s">
        <v>288</v>
      </c>
      <c r="I1" s="574"/>
    </row>
    <row r="2" spans="2:18">
      <c r="D2" s="181"/>
      <c r="E2" s="181"/>
      <c r="F2" s="575" t="s">
        <v>289</v>
      </c>
      <c r="G2" s="576"/>
      <c r="H2" s="576"/>
      <c r="I2" s="577"/>
      <c r="J2" s="182"/>
      <c r="K2" s="182"/>
    </row>
    <row r="3" spans="2:18">
      <c r="D3" s="181"/>
      <c r="E3" s="181"/>
      <c r="F3" s="575" t="s">
        <v>290</v>
      </c>
      <c r="G3" s="576"/>
      <c r="H3" s="576"/>
      <c r="I3" s="182"/>
      <c r="J3" s="182"/>
      <c r="K3" s="182"/>
    </row>
    <row r="4" spans="2:18">
      <c r="D4" s="181"/>
      <c r="E4" s="181"/>
      <c r="F4" s="575" t="s">
        <v>291</v>
      </c>
      <c r="G4" s="576"/>
      <c r="H4" s="576"/>
      <c r="I4" s="182"/>
      <c r="J4" s="182"/>
      <c r="K4" s="182"/>
    </row>
    <row r="5" spans="2:18">
      <c r="D5" s="181"/>
      <c r="E5" s="181"/>
      <c r="F5" s="181" t="s">
        <v>292</v>
      </c>
      <c r="G5" s="181"/>
      <c r="H5" s="181"/>
      <c r="I5" s="181"/>
      <c r="J5" s="182"/>
      <c r="K5" s="182"/>
    </row>
    <row r="6" spans="2:18">
      <c r="C6" s="578" t="s">
        <v>293</v>
      </c>
      <c r="D6" s="578"/>
      <c r="E6" s="578"/>
      <c r="F6" s="578"/>
      <c r="G6" s="578"/>
      <c r="H6" s="578"/>
      <c r="I6" s="183"/>
      <c r="J6" s="184"/>
      <c r="K6" s="181"/>
    </row>
    <row r="7" spans="2:18">
      <c r="B7" s="185"/>
      <c r="C7" s="183"/>
      <c r="D7" s="183"/>
      <c r="E7" s="183"/>
      <c r="F7" s="183"/>
      <c r="G7" s="183"/>
      <c r="H7" s="183"/>
      <c r="I7" s="185"/>
      <c r="J7" s="185"/>
      <c r="K7" s="185"/>
    </row>
    <row r="8" spans="2:18">
      <c r="B8" s="186"/>
      <c r="C8" s="187"/>
      <c r="D8" s="187"/>
      <c r="E8" s="188" t="s">
        <v>294</v>
      </c>
      <c r="F8" s="187"/>
      <c r="G8" s="187"/>
      <c r="H8" s="187"/>
      <c r="I8" s="186"/>
      <c r="J8" s="186"/>
      <c r="K8" s="186"/>
      <c r="L8" s="189"/>
      <c r="M8" s="189"/>
      <c r="N8" s="190"/>
      <c r="O8" s="190"/>
      <c r="P8" s="190"/>
      <c r="Q8" s="190"/>
      <c r="R8" s="190"/>
    </row>
    <row r="9" spans="2:18" ht="15.75">
      <c r="C9" s="572" t="s">
        <v>295</v>
      </c>
      <c r="D9" s="572"/>
      <c r="E9" s="572"/>
      <c r="F9" s="572"/>
      <c r="G9" s="572"/>
      <c r="H9" s="572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2:18" ht="15.75">
      <c r="B10" s="562" t="s">
        <v>477</v>
      </c>
      <c r="C10" s="562"/>
      <c r="D10" s="562"/>
      <c r="E10" s="562"/>
      <c r="F10" s="562"/>
      <c r="G10" s="562"/>
      <c r="H10" s="562"/>
      <c r="I10" s="192"/>
      <c r="J10" s="192"/>
      <c r="K10" s="192" t="s">
        <v>296</v>
      </c>
      <c r="L10" s="193"/>
      <c r="M10" s="193"/>
      <c r="N10" s="193"/>
      <c r="O10" s="193"/>
      <c r="P10" s="193"/>
      <c r="Q10" s="193"/>
      <c r="R10" s="193"/>
    </row>
    <row r="11" spans="2:18" ht="15.75">
      <c r="C11" s="194"/>
      <c r="D11" s="195"/>
      <c r="E11" s="196" t="s">
        <v>478</v>
      </c>
      <c r="F11" s="196"/>
    </row>
    <row r="12" spans="2:18">
      <c r="C12" s="194"/>
      <c r="D12" s="563" t="s">
        <v>297</v>
      </c>
      <c r="E12" s="563"/>
      <c r="F12" s="179"/>
    </row>
    <row r="13" spans="2:18">
      <c r="C13" s="194"/>
      <c r="D13" s="179"/>
      <c r="E13" s="188" t="s">
        <v>298</v>
      </c>
      <c r="F13" s="197"/>
    </row>
    <row r="14" spans="2:18">
      <c r="C14" s="179"/>
      <c r="D14" s="179"/>
      <c r="E14" s="198" t="s">
        <v>299</v>
      </c>
      <c r="F14" s="198"/>
    </row>
    <row r="15" spans="2:18" ht="15.75">
      <c r="B15" s="199"/>
      <c r="H15" s="189"/>
    </row>
    <row r="16" spans="2:18">
      <c r="B16" s="200"/>
      <c r="H16" s="201" t="s">
        <v>300</v>
      </c>
    </row>
    <row r="17" spans="2:14">
      <c r="B17" s="564" t="s">
        <v>301</v>
      </c>
      <c r="C17" s="564" t="s">
        <v>302</v>
      </c>
      <c r="D17" s="566" t="s">
        <v>303</v>
      </c>
      <c r="E17" s="567"/>
      <c r="F17" s="567"/>
      <c r="G17" s="567"/>
      <c r="H17" s="568"/>
    </row>
    <row r="18" spans="2:14">
      <c r="B18" s="565"/>
      <c r="C18" s="565"/>
      <c r="D18" s="202"/>
      <c r="E18" s="203"/>
      <c r="F18" s="203"/>
      <c r="G18" s="203"/>
      <c r="H18" s="204"/>
    </row>
    <row r="19" spans="2:14">
      <c r="B19" s="565"/>
      <c r="C19" s="565"/>
      <c r="D19" s="564" t="s">
        <v>304</v>
      </c>
      <c r="E19" s="564" t="s">
        <v>305</v>
      </c>
      <c r="F19" s="570" t="s">
        <v>306</v>
      </c>
      <c r="G19" s="564" t="s">
        <v>307</v>
      </c>
      <c r="H19" s="564" t="s">
        <v>308</v>
      </c>
    </row>
    <row r="20" spans="2:14">
      <c r="B20" s="565"/>
      <c r="C20" s="565"/>
      <c r="D20" s="569"/>
      <c r="E20" s="569"/>
      <c r="F20" s="571"/>
      <c r="G20" s="569"/>
      <c r="H20" s="569"/>
    </row>
    <row r="21" spans="2:14">
      <c r="B21" s="205">
        <v>1</v>
      </c>
      <c r="C21" s="206">
        <v>2</v>
      </c>
      <c r="D21" s="205">
        <v>3</v>
      </c>
      <c r="E21" s="205">
        <v>4</v>
      </c>
      <c r="F21" s="205">
        <v>5</v>
      </c>
      <c r="G21" s="205">
        <v>6</v>
      </c>
      <c r="H21" s="205">
        <v>7</v>
      </c>
    </row>
    <row r="22" spans="2:14">
      <c r="B22" s="207">
        <v>731</v>
      </c>
      <c r="C22" s="208" t="s">
        <v>309</v>
      </c>
      <c r="D22" s="209"/>
      <c r="E22" s="210"/>
      <c r="F22" s="210"/>
      <c r="G22" s="211"/>
      <c r="H22" s="212">
        <f>D22+E22-F22-G22</f>
        <v>0</v>
      </c>
    </row>
    <row r="23" spans="2:14" ht="24">
      <c r="B23" s="207">
        <v>741</v>
      </c>
      <c r="C23" s="213" t="s">
        <v>310</v>
      </c>
      <c r="D23" s="209">
        <v>1179.54</v>
      </c>
      <c r="E23" s="210">
        <v>9091.2900000000009</v>
      </c>
      <c r="F23" s="210">
        <v>7855.5</v>
      </c>
      <c r="G23" s="211"/>
      <c r="H23" s="212">
        <f>D23+E23-F23-G23</f>
        <v>2415.3300000000017</v>
      </c>
    </row>
    <row r="24" spans="2:14">
      <c r="B24" s="207"/>
      <c r="C24" s="208"/>
      <c r="D24" s="209"/>
      <c r="E24" s="210"/>
      <c r="F24" s="210"/>
      <c r="G24" s="211"/>
      <c r="H24" s="211"/>
    </row>
    <row r="25" spans="2:14">
      <c r="B25" s="207"/>
      <c r="C25" s="207"/>
      <c r="D25" s="209"/>
      <c r="E25" s="210"/>
      <c r="F25" s="210"/>
      <c r="G25" s="211"/>
      <c r="H25" s="211"/>
    </row>
    <row r="26" spans="2:14">
      <c r="B26" s="207"/>
      <c r="C26" s="207"/>
      <c r="D26" s="209"/>
      <c r="E26" s="210"/>
      <c r="F26" s="210"/>
      <c r="G26" s="211"/>
      <c r="H26" s="211"/>
    </row>
    <row r="27" spans="2:14">
      <c r="B27" s="214"/>
      <c r="C27" s="215" t="s">
        <v>311</v>
      </c>
      <c r="D27" s="216">
        <f>D22+D23</f>
        <v>1179.54</v>
      </c>
      <c r="E27" s="216">
        <f>E22+E23</f>
        <v>9091.2900000000009</v>
      </c>
      <c r="F27" s="216">
        <f>F22+F23</f>
        <v>7855.5</v>
      </c>
      <c r="G27" s="216">
        <f>G22+G23</f>
        <v>0</v>
      </c>
      <c r="H27" s="216">
        <f>H22+H23</f>
        <v>2415.3300000000017</v>
      </c>
    </row>
    <row r="28" spans="2:14">
      <c r="C28" s="217"/>
      <c r="D28" s="217"/>
      <c r="E28" s="217"/>
      <c r="F28" s="217"/>
    </row>
    <row r="29" spans="2:14" ht="15.75">
      <c r="B29" s="557" t="s">
        <v>231</v>
      </c>
      <c r="C29" s="557"/>
      <c r="D29" s="218"/>
      <c r="E29" s="219"/>
      <c r="F29" s="179"/>
      <c r="G29" s="558" t="s">
        <v>232</v>
      </c>
      <c r="H29" s="558"/>
      <c r="I29" s="189"/>
      <c r="J29" s="220"/>
      <c r="L29" s="221"/>
    </row>
    <row r="30" spans="2:14" ht="15.75">
      <c r="B30" s="559" t="s">
        <v>312</v>
      </c>
      <c r="C30" s="559"/>
      <c r="D30" s="222"/>
      <c r="E30" s="223" t="s">
        <v>234</v>
      </c>
      <c r="F30" s="223"/>
      <c r="G30" s="556" t="s">
        <v>235</v>
      </c>
      <c r="H30" s="556"/>
      <c r="I30" s="224"/>
      <c r="J30" s="225"/>
      <c r="L30" s="226"/>
    </row>
    <row r="31" spans="2:14" ht="15.75">
      <c r="B31" s="560" t="s">
        <v>236</v>
      </c>
      <c r="C31" s="560"/>
      <c r="D31" s="227"/>
      <c r="E31" s="219"/>
      <c r="F31" s="179"/>
      <c r="G31" s="561" t="s">
        <v>237</v>
      </c>
      <c r="H31" s="561"/>
      <c r="I31" s="228"/>
      <c r="J31" s="229"/>
      <c r="L31" s="230"/>
      <c r="N31" s="231"/>
    </row>
    <row r="32" spans="2:14" ht="15.75">
      <c r="B32" s="555" t="s">
        <v>313</v>
      </c>
      <c r="C32" s="555"/>
      <c r="D32" s="232"/>
      <c r="E32" s="223" t="s">
        <v>234</v>
      </c>
      <c r="F32" s="223"/>
      <c r="G32" s="556" t="s">
        <v>235</v>
      </c>
      <c r="H32" s="556"/>
      <c r="I32" s="233"/>
      <c r="J32" s="234"/>
      <c r="L32" s="235"/>
      <c r="N32" s="236"/>
    </row>
    <row r="33" spans="2:11">
      <c r="B33" s="185"/>
      <c r="C33" s="237"/>
      <c r="D33" s="237"/>
      <c r="E33" s="237"/>
      <c r="F33" s="237"/>
      <c r="G33" s="185"/>
      <c r="H33" s="185"/>
      <c r="I33" s="185"/>
      <c r="J33" s="185"/>
      <c r="K33" s="185"/>
    </row>
    <row r="34" spans="2:11">
      <c r="B34" s="185"/>
      <c r="C34" s="237"/>
      <c r="D34" s="237"/>
      <c r="E34" s="237"/>
      <c r="F34" s="237"/>
      <c r="G34" s="185"/>
      <c r="H34" s="185"/>
      <c r="I34" s="185"/>
      <c r="J34" s="185"/>
      <c r="K34" s="185"/>
    </row>
    <row r="35" spans="2:11">
      <c r="B35" s="185"/>
      <c r="C35" s="237"/>
      <c r="D35" s="237"/>
      <c r="E35" s="237"/>
      <c r="F35" s="237"/>
      <c r="G35" s="185"/>
      <c r="H35" s="185"/>
      <c r="I35" s="185"/>
      <c r="J35" s="185"/>
      <c r="K35" s="185"/>
    </row>
    <row r="36" spans="2:11">
      <c r="B36" s="185"/>
      <c r="C36" s="237"/>
      <c r="D36" s="237"/>
      <c r="E36" s="237"/>
      <c r="F36" s="237"/>
      <c r="G36" s="185"/>
      <c r="H36" s="185"/>
      <c r="I36" s="185"/>
      <c r="J36" s="185"/>
      <c r="K36" s="185"/>
    </row>
    <row r="37" spans="2:11">
      <c r="B37" s="185"/>
      <c r="C37" s="237"/>
      <c r="D37" s="237"/>
      <c r="E37" s="237"/>
      <c r="F37" s="237"/>
      <c r="G37" s="185"/>
      <c r="H37" s="185"/>
      <c r="I37" s="185"/>
      <c r="J37" s="185"/>
      <c r="K37" s="185"/>
    </row>
    <row r="38" spans="2:11">
      <c r="B38" s="185"/>
      <c r="C38" s="237"/>
      <c r="D38" s="237"/>
      <c r="E38" s="237"/>
      <c r="F38" s="237"/>
      <c r="G38" s="185"/>
      <c r="H38" s="185"/>
      <c r="I38" s="185"/>
      <c r="J38" s="185"/>
      <c r="K38" s="185"/>
    </row>
    <row r="39" spans="2:11">
      <c r="B39" s="185"/>
      <c r="C39" s="237"/>
      <c r="D39" s="237"/>
      <c r="E39" s="237"/>
      <c r="F39" s="237"/>
      <c r="G39" s="185"/>
      <c r="H39" s="185"/>
      <c r="I39" s="185"/>
      <c r="J39" s="185"/>
      <c r="K39" s="185"/>
    </row>
    <row r="40" spans="2:11">
      <c r="B40" s="185"/>
      <c r="C40" s="237"/>
      <c r="D40" s="237"/>
      <c r="E40" s="237"/>
      <c r="F40" s="237"/>
      <c r="G40" s="185"/>
      <c r="H40" s="185"/>
      <c r="I40" s="185"/>
      <c r="J40" s="185"/>
      <c r="K40" s="185"/>
    </row>
    <row r="41" spans="2:11">
      <c r="B41" s="185"/>
      <c r="C41" s="237"/>
      <c r="D41" s="237"/>
      <c r="E41" s="237"/>
      <c r="F41" s="237"/>
      <c r="G41" s="185"/>
      <c r="H41" s="185"/>
      <c r="I41" s="185"/>
      <c r="J41" s="185"/>
      <c r="K41" s="185"/>
    </row>
    <row r="42" spans="2:11">
      <c r="B42" s="185"/>
      <c r="C42" s="237"/>
      <c r="D42" s="237"/>
      <c r="E42" s="237"/>
      <c r="F42" s="237"/>
      <c r="G42" s="185"/>
      <c r="H42" s="185"/>
      <c r="I42" s="185"/>
      <c r="J42" s="185"/>
      <c r="K42" s="185"/>
    </row>
    <row r="43" spans="2:11">
      <c r="B43" s="185"/>
      <c r="C43" s="237"/>
      <c r="D43" s="237"/>
      <c r="E43" s="237"/>
      <c r="F43" s="237"/>
      <c r="G43" s="185"/>
      <c r="H43" s="185"/>
      <c r="I43" s="185"/>
      <c r="J43" s="185"/>
      <c r="K43" s="185"/>
    </row>
    <row r="44" spans="2:11">
      <c r="B44" s="185"/>
      <c r="C44" s="237"/>
      <c r="D44" s="237"/>
      <c r="E44" s="237"/>
      <c r="F44" s="237"/>
      <c r="G44" s="185"/>
      <c r="H44" s="185"/>
      <c r="I44" s="185"/>
      <c r="J44" s="185"/>
      <c r="K44" s="185"/>
    </row>
    <row r="45" spans="2:11">
      <c r="B45" s="185"/>
      <c r="C45" s="237"/>
      <c r="D45" s="237"/>
      <c r="E45" s="237"/>
      <c r="F45" s="237"/>
      <c r="G45" s="185"/>
      <c r="H45" s="185"/>
      <c r="I45" s="185"/>
      <c r="J45" s="185"/>
      <c r="K45" s="185"/>
    </row>
    <row r="46" spans="2:11">
      <c r="B46" s="185"/>
      <c r="C46" s="237"/>
      <c r="D46" s="237"/>
      <c r="E46" s="237"/>
      <c r="F46" s="237"/>
      <c r="G46" s="185"/>
      <c r="H46" s="185"/>
      <c r="I46" s="185"/>
      <c r="J46" s="185"/>
      <c r="K46" s="185"/>
    </row>
    <row r="47" spans="2:11">
      <c r="B47" s="185"/>
      <c r="C47" s="237"/>
      <c r="D47" s="237"/>
      <c r="E47" s="237"/>
      <c r="F47" s="237"/>
      <c r="G47" s="185"/>
      <c r="H47" s="185"/>
      <c r="I47" s="185"/>
      <c r="J47" s="185"/>
      <c r="K47" s="185"/>
    </row>
    <row r="48" spans="2:11">
      <c r="B48" s="185"/>
      <c r="C48" s="237"/>
      <c r="D48" s="237"/>
      <c r="E48" s="237"/>
      <c r="F48" s="237"/>
      <c r="G48" s="185"/>
      <c r="H48" s="185"/>
      <c r="I48" s="185"/>
      <c r="J48" s="185"/>
      <c r="K48" s="185"/>
    </row>
    <row r="49" spans="2:11">
      <c r="B49" s="185"/>
      <c r="C49" s="237"/>
      <c r="D49" s="237"/>
      <c r="E49" s="237"/>
      <c r="F49" s="237"/>
      <c r="G49" s="185"/>
      <c r="H49" s="185"/>
      <c r="I49" s="185"/>
      <c r="J49" s="185"/>
      <c r="K49" s="185"/>
    </row>
    <row r="50" spans="2:11">
      <c r="B50" s="185"/>
      <c r="C50" s="237"/>
      <c r="D50" s="237"/>
      <c r="E50" s="237"/>
      <c r="F50" s="237"/>
      <c r="G50" s="185"/>
      <c r="H50" s="185"/>
      <c r="I50" s="185"/>
      <c r="J50" s="185"/>
      <c r="K50" s="185"/>
    </row>
    <row r="51" spans="2:11">
      <c r="B51" s="185"/>
      <c r="C51" s="237"/>
      <c r="D51" s="237"/>
      <c r="E51" s="237"/>
      <c r="F51" s="237"/>
      <c r="G51" s="185"/>
      <c r="H51" s="185"/>
      <c r="I51" s="185"/>
      <c r="J51" s="185"/>
      <c r="K51" s="185"/>
    </row>
    <row r="52" spans="2:11">
      <c r="B52" s="185"/>
      <c r="C52" s="237"/>
      <c r="D52" s="237"/>
      <c r="E52" s="237"/>
      <c r="F52" s="237"/>
      <c r="G52" s="185"/>
      <c r="H52" s="185"/>
      <c r="I52" s="185"/>
      <c r="J52" s="185"/>
      <c r="K52" s="185"/>
    </row>
    <row r="53" spans="2:11">
      <c r="B53" s="185"/>
      <c r="C53" s="237"/>
      <c r="D53" s="237"/>
      <c r="E53" s="237"/>
      <c r="F53" s="237"/>
      <c r="G53" s="185"/>
      <c r="H53" s="185"/>
      <c r="I53" s="185"/>
      <c r="J53" s="185"/>
      <c r="K53" s="185"/>
    </row>
    <row r="54" spans="2:11">
      <c r="B54" s="185"/>
      <c r="C54" s="237"/>
      <c r="D54" s="237"/>
      <c r="E54" s="237"/>
      <c r="F54" s="237"/>
      <c r="G54" s="185"/>
      <c r="H54" s="185"/>
      <c r="I54" s="185"/>
      <c r="J54" s="185"/>
      <c r="K54" s="185"/>
    </row>
    <row r="55" spans="2:11">
      <c r="B55" s="185"/>
      <c r="C55" s="237"/>
      <c r="D55" s="237"/>
      <c r="E55" s="237"/>
      <c r="F55" s="237"/>
      <c r="G55" s="185"/>
      <c r="H55" s="185"/>
      <c r="I55" s="185"/>
      <c r="J55" s="185"/>
      <c r="K55" s="185"/>
    </row>
  </sheetData>
  <mergeCells count="24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2:C32"/>
    <mergeCell ref="G32:H32"/>
    <mergeCell ref="B29:C29"/>
    <mergeCell ref="G29:H29"/>
    <mergeCell ref="B30:C30"/>
    <mergeCell ref="G30:H30"/>
    <mergeCell ref="B31:C31"/>
    <mergeCell ref="G31:H3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25" workbookViewId="0">
      <selection activeCell="P13" sqref="P13"/>
    </sheetView>
  </sheetViews>
  <sheetFormatPr defaultRowHeight="15"/>
  <cols>
    <col min="1" max="2" width="1.85546875" style="393" customWidth="1"/>
    <col min="3" max="3" width="1.5703125" style="393" customWidth="1"/>
    <col min="4" max="4" width="2.28515625" style="393" customWidth="1"/>
    <col min="5" max="5" width="2" style="393" customWidth="1"/>
    <col min="6" max="6" width="2.42578125" style="393" customWidth="1"/>
    <col min="7" max="7" width="35.85546875" style="393" customWidth="1"/>
    <col min="8" max="8" width="3.42578125" style="393" customWidth="1"/>
    <col min="9" max="9" width="11.85546875" style="393" customWidth="1"/>
    <col min="10" max="10" width="12.42578125" style="393" customWidth="1"/>
    <col min="11" max="11" width="13.28515625" style="393" customWidth="1"/>
    <col min="12" max="12" width="9.140625" style="393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390" customFormat="1">
      <c r="H1" s="391" t="s">
        <v>427</v>
      </c>
      <c r="I1" s="392"/>
      <c r="J1" s="393"/>
    </row>
    <row r="2" spans="1:11" s="390" customFormat="1">
      <c r="H2" s="391" t="s">
        <v>428</v>
      </c>
      <c r="I2" s="392"/>
      <c r="J2" s="393"/>
    </row>
    <row r="3" spans="1:11" s="390" customFormat="1" ht="15.75" customHeight="1">
      <c r="H3" s="391" t="s">
        <v>429</v>
      </c>
      <c r="I3" s="392"/>
      <c r="J3" s="394"/>
    </row>
    <row r="4" spans="1:11" s="390" customFormat="1" ht="15.75" customHeight="1">
      <c r="H4" s="395"/>
      <c r="I4" s="393"/>
      <c r="J4" s="394"/>
    </row>
    <row r="5" spans="1:11" s="390" customFormat="1" ht="14.25" customHeight="1">
      <c r="B5" s="396"/>
      <c r="C5" s="396"/>
      <c r="D5" s="396"/>
      <c r="E5" s="396"/>
      <c r="G5" s="594" t="s">
        <v>430</v>
      </c>
      <c r="H5" s="594"/>
      <c r="I5" s="594"/>
      <c r="J5" s="594"/>
      <c r="K5" s="594"/>
    </row>
    <row r="6" spans="1:11" s="390" customFormat="1" ht="14.25" customHeight="1">
      <c r="B6" s="396"/>
      <c r="C6" s="396"/>
      <c r="D6" s="396"/>
      <c r="E6" s="396"/>
      <c r="G6" s="595" t="s">
        <v>6</v>
      </c>
      <c r="H6" s="595"/>
      <c r="I6" s="595"/>
      <c r="J6" s="595"/>
      <c r="K6" s="595"/>
    </row>
    <row r="7" spans="1:11" s="390" customFormat="1" ht="12" customHeight="1">
      <c r="A7" s="396"/>
      <c r="B7" s="396"/>
      <c r="C7" s="396"/>
      <c r="D7" s="396"/>
      <c r="E7" s="397"/>
      <c r="F7" s="397"/>
      <c r="G7" s="596" t="s">
        <v>7</v>
      </c>
      <c r="H7" s="596"/>
      <c r="I7" s="596"/>
      <c r="J7" s="596"/>
      <c r="K7" s="596"/>
    </row>
    <row r="8" spans="1:11" s="390" customFormat="1" ht="10.5" customHeight="1">
      <c r="A8" s="396"/>
      <c r="B8" s="396"/>
      <c r="C8" s="396"/>
      <c r="D8" s="396"/>
      <c r="E8" s="396"/>
      <c r="F8" s="398"/>
      <c r="G8" s="592"/>
      <c r="H8" s="592"/>
      <c r="I8" s="581"/>
      <c r="J8" s="581"/>
      <c r="K8" s="581"/>
    </row>
    <row r="9" spans="1:11" s="390" customFormat="1" ht="13.5" customHeight="1">
      <c r="A9" s="597" t="s">
        <v>431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</row>
    <row r="10" spans="1:11" s="390" customFormat="1" ht="9.75" customHeight="1">
      <c r="A10" s="399"/>
      <c r="B10" s="400"/>
      <c r="C10" s="400"/>
      <c r="D10" s="400"/>
      <c r="E10" s="400"/>
      <c r="F10" s="400"/>
      <c r="G10" s="400"/>
      <c r="H10" s="400"/>
      <c r="I10" s="400"/>
      <c r="J10" s="400"/>
      <c r="K10" s="400"/>
    </row>
    <row r="11" spans="1:11" s="390" customFormat="1" ht="12.75" customHeight="1">
      <c r="A11" s="582" t="s">
        <v>480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</row>
    <row r="12" spans="1:11" s="390" customFormat="1" ht="12.75" customHeight="1">
      <c r="A12" s="399"/>
      <c r="B12" s="400"/>
      <c r="C12" s="400"/>
      <c r="D12" s="400"/>
      <c r="E12" s="400"/>
      <c r="F12" s="400"/>
      <c r="G12" s="581" t="s">
        <v>473</v>
      </c>
      <c r="H12" s="581"/>
      <c r="I12" s="581"/>
      <c r="J12" s="581"/>
      <c r="K12" s="581"/>
    </row>
    <row r="13" spans="1:11" s="390" customFormat="1" ht="11.25" customHeight="1">
      <c r="A13" s="399"/>
      <c r="B13" s="400"/>
      <c r="C13" s="400"/>
      <c r="D13" s="400"/>
      <c r="E13" s="400"/>
      <c r="F13" s="400"/>
      <c r="G13" s="581" t="s">
        <v>9</v>
      </c>
      <c r="H13" s="581"/>
      <c r="I13" s="581"/>
      <c r="J13" s="581"/>
      <c r="K13" s="581"/>
    </row>
    <row r="14" spans="1:11" s="390" customFormat="1" ht="11.25" customHeight="1">
      <c r="A14" s="399"/>
      <c r="B14" s="400"/>
      <c r="C14" s="400"/>
      <c r="D14" s="400"/>
      <c r="E14" s="400"/>
      <c r="F14" s="400"/>
      <c r="G14" s="398"/>
      <c r="H14" s="398"/>
      <c r="I14" s="398"/>
      <c r="J14" s="398"/>
      <c r="K14" s="398"/>
    </row>
    <row r="15" spans="1:11" s="390" customFormat="1" ht="12.75" customHeight="1">
      <c r="A15" s="582" t="s">
        <v>10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</row>
    <row r="16" spans="1:11" s="390" customFormat="1" ht="12.75" customHeight="1">
      <c r="A16" s="398" t="s">
        <v>432</v>
      </c>
      <c r="B16" s="398"/>
      <c r="C16" s="398"/>
      <c r="D16" s="398"/>
      <c r="E16" s="398"/>
      <c r="F16" s="398"/>
      <c r="G16" s="581" t="s">
        <v>481</v>
      </c>
      <c r="H16" s="581"/>
      <c r="I16" s="583"/>
      <c r="J16" s="583"/>
      <c r="K16" s="583"/>
    </row>
    <row r="17" spans="1:11" s="390" customFormat="1" ht="12.75" customHeight="1">
      <c r="A17" s="401"/>
      <c r="B17" s="398"/>
      <c r="C17" s="398"/>
      <c r="D17" s="398"/>
      <c r="E17" s="398"/>
      <c r="F17" s="398"/>
      <c r="G17" s="398" t="s">
        <v>433</v>
      </c>
      <c r="H17" s="398"/>
      <c r="K17" s="402"/>
    </row>
    <row r="18" spans="1:11" s="390" customFormat="1" ht="12" customHeight="1">
      <c r="A18" s="581"/>
      <c r="B18" s="581"/>
      <c r="C18" s="581"/>
      <c r="D18" s="581"/>
      <c r="E18" s="581"/>
      <c r="F18" s="581"/>
      <c r="G18" s="581"/>
      <c r="H18" s="581"/>
      <c r="I18" s="581"/>
      <c r="J18" s="581"/>
      <c r="K18" s="581"/>
    </row>
    <row r="19" spans="1:11" s="390" customFormat="1" ht="12.75" customHeight="1">
      <c r="A19" s="401"/>
      <c r="B19" s="398"/>
      <c r="C19" s="398"/>
      <c r="D19" s="398"/>
      <c r="E19" s="398"/>
      <c r="F19" s="398"/>
      <c r="G19" s="398"/>
      <c r="H19" s="398"/>
      <c r="I19" s="403"/>
      <c r="J19" s="404"/>
      <c r="K19" s="405" t="s">
        <v>14</v>
      </c>
    </row>
    <row r="20" spans="1:11" s="390" customFormat="1" ht="13.5" customHeight="1">
      <c r="A20" s="401"/>
      <c r="B20" s="398"/>
      <c r="C20" s="398"/>
      <c r="D20" s="398"/>
      <c r="E20" s="398"/>
      <c r="F20" s="398"/>
      <c r="G20" s="398"/>
      <c r="H20" s="398"/>
      <c r="I20" s="406"/>
      <c r="J20" s="406" t="s">
        <v>434</v>
      </c>
      <c r="K20" s="407" t="s">
        <v>19</v>
      </c>
    </row>
    <row r="21" spans="1:11" s="390" customFormat="1" ht="11.25" customHeight="1">
      <c r="A21" s="401"/>
      <c r="B21" s="398"/>
      <c r="C21" s="398"/>
      <c r="D21" s="398"/>
      <c r="E21" s="398"/>
      <c r="F21" s="398"/>
      <c r="G21" s="398"/>
      <c r="H21" s="398"/>
      <c r="I21" s="406"/>
      <c r="J21" s="406" t="s">
        <v>16</v>
      </c>
      <c r="K21" s="407"/>
    </row>
    <row r="22" spans="1:11" s="390" customFormat="1" ht="12" customHeight="1">
      <c r="A22" s="401"/>
      <c r="B22" s="398"/>
      <c r="C22" s="398"/>
      <c r="D22" s="398"/>
      <c r="E22" s="398"/>
      <c r="F22" s="398"/>
      <c r="G22" s="398"/>
      <c r="H22" s="398"/>
      <c r="I22" s="408"/>
      <c r="J22" s="406" t="s">
        <v>18</v>
      </c>
      <c r="K22" s="407"/>
    </row>
    <row r="23" spans="1:11" s="390" customFormat="1" ht="11.25" customHeight="1">
      <c r="A23" s="396"/>
      <c r="B23" s="396"/>
      <c r="C23" s="396"/>
      <c r="D23" s="396"/>
      <c r="E23" s="396"/>
      <c r="F23" s="396"/>
      <c r="G23" s="398"/>
      <c r="H23" s="398"/>
      <c r="I23" s="409"/>
      <c r="J23" s="409"/>
      <c r="K23" s="410"/>
    </row>
    <row r="24" spans="1:11" s="390" customFormat="1" ht="11.25" customHeight="1">
      <c r="A24" s="396"/>
      <c r="B24" s="396"/>
      <c r="C24" s="396"/>
      <c r="D24" s="396"/>
      <c r="E24" s="396"/>
      <c r="F24" s="396"/>
      <c r="G24" s="411"/>
      <c r="H24" s="398"/>
      <c r="I24" s="409"/>
      <c r="J24" s="409"/>
      <c r="K24" s="408" t="s">
        <v>435</v>
      </c>
    </row>
    <row r="25" spans="1:11" s="390" customFormat="1" ht="12" customHeight="1">
      <c r="A25" s="584" t="s">
        <v>31</v>
      </c>
      <c r="B25" s="585"/>
      <c r="C25" s="585"/>
      <c r="D25" s="585"/>
      <c r="E25" s="585"/>
      <c r="F25" s="585"/>
      <c r="G25" s="584" t="s">
        <v>32</v>
      </c>
      <c r="H25" s="584" t="s">
        <v>436</v>
      </c>
      <c r="I25" s="586" t="s">
        <v>437</v>
      </c>
      <c r="J25" s="587"/>
      <c r="K25" s="587"/>
    </row>
    <row r="26" spans="1:11" s="390" customFormat="1" ht="12" customHeight="1">
      <c r="A26" s="585"/>
      <c r="B26" s="585"/>
      <c r="C26" s="585"/>
      <c r="D26" s="585"/>
      <c r="E26" s="585"/>
      <c r="F26" s="585"/>
      <c r="G26" s="584"/>
      <c r="H26" s="584"/>
      <c r="I26" s="588" t="s">
        <v>319</v>
      </c>
      <c r="J26" s="588"/>
      <c r="K26" s="589"/>
    </row>
    <row r="27" spans="1:11" s="390" customFormat="1" ht="25.5" customHeight="1">
      <c r="A27" s="585"/>
      <c r="B27" s="585"/>
      <c r="C27" s="585"/>
      <c r="D27" s="585"/>
      <c r="E27" s="585"/>
      <c r="F27" s="585"/>
      <c r="G27" s="584"/>
      <c r="H27" s="584"/>
      <c r="I27" s="584" t="s">
        <v>438</v>
      </c>
      <c r="J27" s="584" t="s">
        <v>439</v>
      </c>
      <c r="K27" s="590"/>
    </row>
    <row r="28" spans="1:11" s="390" customFormat="1" ht="38.25" customHeight="1">
      <c r="A28" s="585"/>
      <c r="B28" s="585"/>
      <c r="C28" s="585"/>
      <c r="D28" s="585"/>
      <c r="E28" s="585"/>
      <c r="F28" s="585"/>
      <c r="G28" s="584"/>
      <c r="H28" s="584"/>
      <c r="I28" s="584"/>
      <c r="J28" s="412" t="s">
        <v>440</v>
      </c>
      <c r="K28" s="412" t="s">
        <v>441</v>
      </c>
    </row>
    <row r="29" spans="1:11" s="390" customFormat="1" ht="12" customHeight="1">
      <c r="A29" s="591">
        <v>1</v>
      </c>
      <c r="B29" s="591"/>
      <c r="C29" s="591"/>
      <c r="D29" s="591"/>
      <c r="E29" s="591"/>
      <c r="F29" s="591"/>
      <c r="G29" s="413">
        <v>2</v>
      </c>
      <c r="H29" s="413">
        <v>3</v>
      </c>
      <c r="I29" s="413">
        <v>4</v>
      </c>
      <c r="J29" s="413">
        <v>5</v>
      </c>
      <c r="K29" s="413">
        <v>6</v>
      </c>
    </row>
    <row r="30" spans="1:11" s="390" customFormat="1" ht="12" customHeight="1">
      <c r="A30" s="414">
        <v>2</v>
      </c>
      <c r="B30" s="414"/>
      <c r="C30" s="415"/>
      <c r="D30" s="415"/>
      <c r="E30" s="415"/>
      <c r="F30" s="415"/>
      <c r="G30" s="416" t="s">
        <v>442</v>
      </c>
      <c r="H30" s="417">
        <v>1</v>
      </c>
      <c r="I30" s="418">
        <f>I31+I37+I39+I42+I47+I59+I65+I74+I80</f>
        <v>5153.6899999999996</v>
      </c>
      <c r="J30" s="418">
        <f>J31+J37+J39+J42+J47+J59+J65+J74+J80</f>
        <v>31709.14</v>
      </c>
      <c r="K30" s="418">
        <f>K31+K37+K39+K42+K47+K59+K65+K74+K80</f>
        <v>0</v>
      </c>
    </row>
    <row r="31" spans="1:11" s="420" customFormat="1" ht="12" customHeight="1">
      <c r="A31" s="414">
        <v>2</v>
      </c>
      <c r="B31" s="414">
        <v>1</v>
      </c>
      <c r="C31" s="414"/>
      <c r="D31" s="414"/>
      <c r="E31" s="414"/>
      <c r="F31" s="414"/>
      <c r="G31" s="419" t="s">
        <v>42</v>
      </c>
      <c r="H31" s="417">
        <v>2</v>
      </c>
      <c r="I31" s="418">
        <f>I32+I36</f>
        <v>0</v>
      </c>
      <c r="J31" s="418">
        <f>J32+J36</f>
        <v>26943.9</v>
      </c>
      <c r="K31" s="418">
        <f>K32+K36</f>
        <v>0</v>
      </c>
    </row>
    <row r="32" spans="1:11" s="390" customFormat="1" ht="12" customHeight="1">
      <c r="A32" s="415">
        <v>2</v>
      </c>
      <c r="B32" s="415">
        <v>1</v>
      </c>
      <c r="C32" s="415">
        <v>1</v>
      </c>
      <c r="D32" s="415"/>
      <c r="E32" s="415"/>
      <c r="F32" s="415"/>
      <c r="G32" s="421" t="s">
        <v>443</v>
      </c>
      <c r="H32" s="413">
        <v>3</v>
      </c>
      <c r="I32" s="422">
        <f>I33+I35</f>
        <v>0</v>
      </c>
      <c r="J32" s="422">
        <f>J33+J35</f>
        <v>26943.9</v>
      </c>
      <c r="K32" s="422">
        <f>K33+K35</f>
        <v>0</v>
      </c>
    </row>
    <row r="33" spans="1:11" s="390" customFormat="1" ht="12" customHeight="1">
      <c r="A33" s="415">
        <v>2</v>
      </c>
      <c r="B33" s="415">
        <v>1</v>
      </c>
      <c r="C33" s="415">
        <v>1</v>
      </c>
      <c r="D33" s="415">
        <v>1</v>
      </c>
      <c r="E33" s="415">
        <v>1</v>
      </c>
      <c r="F33" s="415">
        <v>1</v>
      </c>
      <c r="G33" s="421" t="s">
        <v>444</v>
      </c>
      <c r="H33" s="413">
        <v>4</v>
      </c>
      <c r="I33" s="422"/>
      <c r="J33" s="422">
        <v>26943.9</v>
      </c>
      <c r="K33" s="422"/>
    </row>
    <row r="34" spans="1:11" s="390" customFormat="1" ht="12" customHeight="1">
      <c r="A34" s="415"/>
      <c r="B34" s="415"/>
      <c r="C34" s="415"/>
      <c r="D34" s="415"/>
      <c r="E34" s="415"/>
      <c r="F34" s="415"/>
      <c r="G34" s="421" t="s">
        <v>445</v>
      </c>
      <c r="H34" s="413">
        <v>5</v>
      </c>
      <c r="I34" s="422"/>
      <c r="J34" s="422">
        <v>17621.099999999999</v>
      </c>
      <c r="K34" s="422"/>
    </row>
    <row r="35" spans="1:11" s="390" customFormat="1" ht="12" hidden="1" customHeight="1" collapsed="1">
      <c r="A35" s="415">
        <v>2</v>
      </c>
      <c r="B35" s="415">
        <v>1</v>
      </c>
      <c r="C35" s="415">
        <v>1</v>
      </c>
      <c r="D35" s="415">
        <v>1</v>
      </c>
      <c r="E35" s="415">
        <v>2</v>
      </c>
      <c r="F35" s="415">
        <v>1</v>
      </c>
      <c r="G35" s="421" t="s">
        <v>45</v>
      </c>
      <c r="H35" s="413">
        <v>6</v>
      </c>
      <c r="I35" s="422"/>
      <c r="J35" s="422"/>
      <c r="K35" s="422"/>
    </row>
    <row r="36" spans="1:11" s="390" customFormat="1" ht="12" hidden="1" customHeight="1" collapsed="1">
      <c r="A36" s="415">
        <v>2</v>
      </c>
      <c r="B36" s="415">
        <v>1</v>
      </c>
      <c r="C36" s="415">
        <v>2</v>
      </c>
      <c r="D36" s="415"/>
      <c r="E36" s="415"/>
      <c r="F36" s="415"/>
      <c r="G36" s="421" t="s">
        <v>46</v>
      </c>
      <c r="H36" s="413">
        <v>7</v>
      </c>
      <c r="I36" s="422"/>
      <c r="J36" s="422"/>
      <c r="K36" s="422"/>
    </row>
    <row r="37" spans="1:11" s="420" customFormat="1" ht="12" customHeight="1">
      <c r="A37" s="414">
        <v>2</v>
      </c>
      <c r="B37" s="414">
        <v>2</v>
      </c>
      <c r="C37" s="414"/>
      <c r="D37" s="414"/>
      <c r="E37" s="414"/>
      <c r="F37" s="414"/>
      <c r="G37" s="419" t="s">
        <v>446</v>
      </c>
      <c r="H37" s="417">
        <v>8</v>
      </c>
      <c r="I37" s="423">
        <f>I38</f>
        <v>4292.83</v>
      </c>
      <c r="J37" s="423">
        <f>J38</f>
        <v>4018.44</v>
      </c>
      <c r="K37" s="423">
        <f>K38</f>
        <v>0</v>
      </c>
    </row>
    <row r="38" spans="1:11" s="390" customFormat="1" ht="12" customHeight="1">
      <c r="A38" s="415">
        <v>2</v>
      </c>
      <c r="B38" s="415">
        <v>2</v>
      </c>
      <c r="C38" s="415">
        <v>1</v>
      </c>
      <c r="D38" s="415"/>
      <c r="E38" s="415"/>
      <c r="F38" s="415"/>
      <c r="G38" s="421" t="s">
        <v>446</v>
      </c>
      <c r="H38" s="413">
        <v>9</v>
      </c>
      <c r="I38" s="422">
        <v>4292.83</v>
      </c>
      <c r="J38" s="422">
        <v>4018.44</v>
      </c>
      <c r="K38" s="422"/>
    </row>
    <row r="39" spans="1:11" s="420" customFormat="1" ht="12" hidden="1" customHeight="1" collapsed="1">
      <c r="A39" s="414">
        <v>2</v>
      </c>
      <c r="B39" s="414">
        <v>3</v>
      </c>
      <c r="C39" s="414"/>
      <c r="D39" s="414"/>
      <c r="E39" s="414"/>
      <c r="F39" s="414"/>
      <c r="G39" s="419" t="s">
        <v>63</v>
      </c>
      <c r="H39" s="417">
        <v>10</v>
      </c>
      <c r="I39" s="418">
        <f>I40+I41</f>
        <v>0</v>
      </c>
      <c r="J39" s="418">
        <f>J40+J41</f>
        <v>0</v>
      </c>
      <c r="K39" s="418">
        <f>K40+K41</f>
        <v>0</v>
      </c>
    </row>
    <row r="40" spans="1:11" s="390" customFormat="1" ht="12" hidden="1" customHeight="1" collapsed="1">
      <c r="A40" s="415">
        <v>2</v>
      </c>
      <c r="B40" s="415">
        <v>3</v>
      </c>
      <c r="C40" s="415">
        <v>1</v>
      </c>
      <c r="D40" s="415"/>
      <c r="E40" s="415"/>
      <c r="F40" s="415"/>
      <c r="G40" s="421" t="s">
        <v>64</v>
      </c>
      <c r="H40" s="413">
        <v>11</v>
      </c>
      <c r="I40" s="422"/>
      <c r="J40" s="422"/>
      <c r="K40" s="422"/>
    </row>
    <row r="41" spans="1:11" s="390" customFormat="1" ht="12" hidden="1" customHeight="1" collapsed="1">
      <c r="A41" s="415">
        <v>2</v>
      </c>
      <c r="B41" s="415">
        <v>3</v>
      </c>
      <c r="C41" s="415">
        <v>2</v>
      </c>
      <c r="D41" s="415"/>
      <c r="E41" s="415"/>
      <c r="F41" s="415"/>
      <c r="G41" s="421" t="s">
        <v>75</v>
      </c>
      <c r="H41" s="413">
        <v>12</v>
      </c>
      <c r="I41" s="422"/>
      <c r="J41" s="422"/>
      <c r="K41" s="422"/>
    </row>
    <row r="42" spans="1:11" s="420" customFormat="1" ht="12" hidden="1" customHeight="1" collapsed="1">
      <c r="A42" s="414">
        <v>2</v>
      </c>
      <c r="B42" s="414">
        <v>4</v>
      </c>
      <c r="C42" s="414"/>
      <c r="D42" s="414"/>
      <c r="E42" s="414"/>
      <c r="F42" s="414"/>
      <c r="G42" s="419" t="s">
        <v>76</v>
      </c>
      <c r="H42" s="417">
        <v>13</v>
      </c>
      <c r="I42" s="418">
        <f>I43</f>
        <v>0</v>
      </c>
      <c r="J42" s="418">
        <f>J43</f>
        <v>0</v>
      </c>
      <c r="K42" s="418">
        <f>K43</f>
        <v>0</v>
      </c>
    </row>
    <row r="43" spans="1:11" s="390" customFormat="1" ht="12" hidden="1" customHeight="1" collapsed="1">
      <c r="A43" s="415">
        <v>2</v>
      </c>
      <c r="B43" s="415">
        <v>4</v>
      </c>
      <c r="C43" s="415">
        <v>1</v>
      </c>
      <c r="D43" s="415"/>
      <c r="E43" s="415"/>
      <c r="F43" s="415"/>
      <c r="G43" s="421" t="s">
        <v>447</v>
      </c>
      <c r="H43" s="413">
        <v>14</v>
      </c>
      <c r="I43" s="422">
        <f>I44+I45+I46</f>
        <v>0</v>
      </c>
      <c r="J43" s="422">
        <f>J44+J45+J46</f>
        <v>0</v>
      </c>
      <c r="K43" s="422">
        <f>K44+K45+K46</f>
        <v>0</v>
      </c>
    </row>
    <row r="44" spans="1:11" s="390" customFormat="1" ht="12" hidden="1" customHeight="1" collapsed="1">
      <c r="A44" s="415">
        <v>2</v>
      </c>
      <c r="B44" s="415">
        <v>4</v>
      </c>
      <c r="C44" s="415">
        <v>1</v>
      </c>
      <c r="D44" s="415">
        <v>1</v>
      </c>
      <c r="E44" s="415">
        <v>1</v>
      </c>
      <c r="F44" s="415">
        <v>1</v>
      </c>
      <c r="G44" s="421" t="s">
        <v>78</v>
      </c>
      <c r="H44" s="413">
        <v>15</v>
      </c>
      <c r="I44" s="422"/>
      <c r="J44" s="422"/>
      <c r="K44" s="422"/>
    </row>
    <row r="45" spans="1:11" s="390" customFormat="1" ht="12" hidden="1" customHeight="1" collapsed="1">
      <c r="A45" s="415">
        <v>2</v>
      </c>
      <c r="B45" s="415">
        <v>4</v>
      </c>
      <c r="C45" s="415">
        <v>1</v>
      </c>
      <c r="D45" s="415">
        <v>1</v>
      </c>
      <c r="E45" s="415">
        <v>1</v>
      </c>
      <c r="F45" s="415">
        <v>2</v>
      </c>
      <c r="G45" s="421" t="s">
        <v>79</v>
      </c>
      <c r="H45" s="413">
        <v>16</v>
      </c>
      <c r="I45" s="422"/>
      <c r="J45" s="422"/>
      <c r="K45" s="422"/>
    </row>
    <row r="46" spans="1:11" s="390" customFormat="1" ht="12" hidden="1" customHeight="1" collapsed="1">
      <c r="A46" s="415">
        <v>2</v>
      </c>
      <c r="B46" s="415">
        <v>4</v>
      </c>
      <c r="C46" s="415">
        <v>1</v>
      </c>
      <c r="D46" s="415">
        <v>1</v>
      </c>
      <c r="E46" s="415">
        <v>1</v>
      </c>
      <c r="F46" s="415">
        <v>3</v>
      </c>
      <c r="G46" s="421" t="s">
        <v>80</v>
      </c>
      <c r="H46" s="413">
        <v>17</v>
      </c>
      <c r="I46" s="422"/>
      <c r="J46" s="422"/>
      <c r="K46" s="422"/>
    </row>
    <row r="47" spans="1:11" s="420" customFormat="1" ht="12" hidden="1" customHeight="1" collapsed="1">
      <c r="A47" s="414">
        <v>2</v>
      </c>
      <c r="B47" s="414">
        <v>5</v>
      </c>
      <c r="C47" s="414"/>
      <c r="D47" s="414"/>
      <c r="E47" s="414"/>
      <c r="F47" s="414"/>
      <c r="G47" s="419" t="s">
        <v>81</v>
      </c>
      <c r="H47" s="417">
        <v>18</v>
      </c>
      <c r="I47" s="418">
        <f>I48+I51+I54</f>
        <v>0</v>
      </c>
      <c r="J47" s="418">
        <f>J48+J51+J54</f>
        <v>0</v>
      </c>
      <c r="K47" s="418">
        <f>K48+K51+K54</f>
        <v>0</v>
      </c>
    </row>
    <row r="48" spans="1:11" s="390" customFormat="1" ht="12" hidden="1" customHeight="1" collapsed="1">
      <c r="A48" s="415">
        <v>2</v>
      </c>
      <c r="B48" s="415">
        <v>5</v>
      </c>
      <c r="C48" s="415">
        <v>1</v>
      </c>
      <c r="D48" s="415"/>
      <c r="E48" s="415"/>
      <c r="F48" s="415"/>
      <c r="G48" s="421" t="s">
        <v>82</v>
      </c>
      <c r="H48" s="413">
        <v>19</v>
      </c>
      <c r="I48" s="422">
        <f>I49+I50</f>
        <v>0</v>
      </c>
      <c r="J48" s="422">
        <f>J49+J50</f>
        <v>0</v>
      </c>
      <c r="K48" s="422">
        <f>K49+K50</f>
        <v>0</v>
      </c>
    </row>
    <row r="49" spans="1:11" s="390" customFormat="1" ht="24" hidden="1" customHeight="1" collapsed="1">
      <c r="A49" s="415">
        <v>2</v>
      </c>
      <c r="B49" s="415">
        <v>5</v>
      </c>
      <c r="C49" s="415">
        <v>1</v>
      </c>
      <c r="D49" s="415">
        <v>1</v>
      </c>
      <c r="E49" s="415">
        <v>1</v>
      </c>
      <c r="F49" s="415">
        <v>1</v>
      </c>
      <c r="G49" s="421" t="s">
        <v>83</v>
      </c>
      <c r="H49" s="413">
        <v>20</v>
      </c>
      <c r="I49" s="422"/>
      <c r="J49" s="422"/>
      <c r="K49" s="422"/>
    </row>
    <row r="50" spans="1:11" s="390" customFormat="1" ht="12" hidden="1" customHeight="1" collapsed="1">
      <c r="A50" s="415">
        <v>2</v>
      </c>
      <c r="B50" s="415">
        <v>5</v>
      </c>
      <c r="C50" s="415">
        <v>1</v>
      </c>
      <c r="D50" s="415">
        <v>1</v>
      </c>
      <c r="E50" s="415">
        <v>1</v>
      </c>
      <c r="F50" s="415">
        <v>2</v>
      </c>
      <c r="G50" s="421" t="s">
        <v>84</v>
      </c>
      <c r="H50" s="413">
        <v>21</v>
      </c>
      <c r="I50" s="422"/>
      <c r="J50" s="422"/>
      <c r="K50" s="422"/>
    </row>
    <row r="51" spans="1:11" s="390" customFormat="1" ht="12" hidden="1" customHeight="1" collapsed="1">
      <c r="A51" s="415">
        <v>2</v>
      </c>
      <c r="B51" s="415">
        <v>5</v>
      </c>
      <c r="C51" s="415">
        <v>2</v>
      </c>
      <c r="D51" s="415"/>
      <c r="E51" s="415"/>
      <c r="F51" s="415"/>
      <c r="G51" s="421" t="s">
        <v>85</v>
      </c>
      <c r="H51" s="413">
        <v>22</v>
      </c>
      <c r="I51" s="422">
        <f>I52+I53</f>
        <v>0</v>
      </c>
      <c r="J51" s="422">
        <f>J52+J53</f>
        <v>0</v>
      </c>
      <c r="K51" s="422">
        <f>K52+K53</f>
        <v>0</v>
      </c>
    </row>
    <row r="52" spans="1:11" s="390" customFormat="1" ht="24" hidden="1" customHeight="1" collapsed="1">
      <c r="A52" s="415">
        <v>2</v>
      </c>
      <c r="B52" s="415">
        <v>5</v>
      </c>
      <c r="C52" s="415">
        <v>2</v>
      </c>
      <c r="D52" s="415">
        <v>1</v>
      </c>
      <c r="E52" s="415">
        <v>1</v>
      </c>
      <c r="F52" s="415">
        <v>1</v>
      </c>
      <c r="G52" s="421" t="s">
        <v>86</v>
      </c>
      <c r="H52" s="413">
        <v>23</v>
      </c>
      <c r="I52" s="422"/>
      <c r="J52" s="422"/>
      <c r="K52" s="422"/>
    </row>
    <row r="53" spans="1:11" s="390" customFormat="1" ht="12" hidden="1" customHeight="1" collapsed="1">
      <c r="A53" s="415">
        <v>2</v>
      </c>
      <c r="B53" s="415">
        <v>5</v>
      </c>
      <c r="C53" s="415">
        <v>2</v>
      </c>
      <c r="D53" s="415">
        <v>1</v>
      </c>
      <c r="E53" s="415">
        <v>1</v>
      </c>
      <c r="F53" s="415">
        <v>2</v>
      </c>
      <c r="G53" s="421" t="s">
        <v>448</v>
      </c>
      <c r="H53" s="413">
        <v>24</v>
      </c>
      <c r="I53" s="422"/>
      <c r="J53" s="422"/>
      <c r="K53" s="422"/>
    </row>
    <row r="54" spans="1:11" s="390" customFormat="1" ht="12" hidden="1" customHeight="1" collapsed="1">
      <c r="A54" s="415">
        <v>2</v>
      </c>
      <c r="B54" s="415">
        <v>5</v>
      </c>
      <c r="C54" s="415">
        <v>3</v>
      </c>
      <c r="D54" s="415"/>
      <c r="E54" s="415"/>
      <c r="F54" s="415"/>
      <c r="G54" s="421" t="s">
        <v>88</v>
      </c>
      <c r="H54" s="413">
        <v>25</v>
      </c>
      <c r="I54" s="422">
        <f>I55+I56+I57+I58</f>
        <v>0</v>
      </c>
      <c r="J54" s="422">
        <f>J55+J56+J57+J58</f>
        <v>0</v>
      </c>
      <c r="K54" s="422">
        <f>K55+K56+K57+K58</f>
        <v>0</v>
      </c>
    </row>
    <row r="55" spans="1:11" s="390" customFormat="1" ht="24" hidden="1" customHeight="1" collapsed="1">
      <c r="A55" s="415">
        <v>2</v>
      </c>
      <c r="B55" s="415">
        <v>5</v>
      </c>
      <c r="C55" s="415">
        <v>3</v>
      </c>
      <c r="D55" s="415">
        <v>1</v>
      </c>
      <c r="E55" s="415">
        <v>1</v>
      </c>
      <c r="F55" s="415">
        <v>1</v>
      </c>
      <c r="G55" s="421" t="s">
        <v>89</v>
      </c>
      <c r="H55" s="413">
        <v>26</v>
      </c>
      <c r="I55" s="422"/>
      <c r="J55" s="422"/>
      <c r="K55" s="422"/>
    </row>
    <row r="56" spans="1:11" s="390" customFormat="1" ht="12" hidden="1" customHeight="1" collapsed="1">
      <c r="A56" s="415">
        <v>2</v>
      </c>
      <c r="B56" s="415">
        <v>5</v>
      </c>
      <c r="C56" s="415">
        <v>3</v>
      </c>
      <c r="D56" s="415">
        <v>1</v>
      </c>
      <c r="E56" s="415">
        <v>1</v>
      </c>
      <c r="F56" s="415">
        <v>2</v>
      </c>
      <c r="G56" s="421" t="s">
        <v>90</v>
      </c>
      <c r="H56" s="413">
        <v>27</v>
      </c>
      <c r="I56" s="422"/>
      <c r="J56" s="422"/>
      <c r="K56" s="422"/>
    </row>
    <row r="57" spans="1:11" s="390" customFormat="1" ht="24" hidden="1" customHeight="1" collapsed="1">
      <c r="A57" s="415">
        <v>2</v>
      </c>
      <c r="B57" s="415">
        <v>5</v>
      </c>
      <c r="C57" s="415">
        <v>3</v>
      </c>
      <c r="D57" s="415">
        <v>2</v>
      </c>
      <c r="E57" s="415">
        <v>1</v>
      </c>
      <c r="F57" s="415">
        <v>1</v>
      </c>
      <c r="G57" s="424" t="s">
        <v>91</v>
      </c>
      <c r="H57" s="413">
        <v>28</v>
      </c>
      <c r="I57" s="422"/>
      <c r="J57" s="422"/>
      <c r="K57" s="422"/>
    </row>
    <row r="58" spans="1:11" s="390" customFormat="1" ht="12" hidden="1" customHeight="1" collapsed="1">
      <c r="A58" s="415">
        <v>2</v>
      </c>
      <c r="B58" s="415">
        <v>5</v>
      </c>
      <c r="C58" s="415">
        <v>3</v>
      </c>
      <c r="D58" s="415">
        <v>2</v>
      </c>
      <c r="E58" s="415">
        <v>1</v>
      </c>
      <c r="F58" s="415">
        <v>2</v>
      </c>
      <c r="G58" s="424" t="s">
        <v>92</v>
      </c>
      <c r="H58" s="413">
        <v>29</v>
      </c>
      <c r="I58" s="422"/>
      <c r="J58" s="422"/>
      <c r="K58" s="422"/>
    </row>
    <row r="59" spans="1:11" s="420" customFormat="1" ht="12" hidden="1" customHeight="1" collapsed="1">
      <c r="A59" s="414">
        <v>2</v>
      </c>
      <c r="B59" s="414">
        <v>6</v>
      </c>
      <c r="C59" s="414"/>
      <c r="D59" s="414"/>
      <c r="E59" s="414"/>
      <c r="F59" s="414"/>
      <c r="G59" s="419" t="s">
        <v>93</v>
      </c>
      <c r="H59" s="417">
        <v>30</v>
      </c>
      <c r="I59" s="418">
        <f>I60+I61+I62+I63+I64</f>
        <v>0</v>
      </c>
      <c r="J59" s="418">
        <f>J60+J61+J62+J63+J64</f>
        <v>0</v>
      </c>
      <c r="K59" s="418">
        <f>K60+K61+K62+K63+K64</f>
        <v>0</v>
      </c>
    </row>
    <row r="60" spans="1:11" s="390" customFormat="1" ht="12" hidden="1" customHeight="1" collapsed="1">
      <c r="A60" s="415">
        <v>2</v>
      </c>
      <c r="B60" s="415">
        <v>6</v>
      </c>
      <c r="C60" s="415">
        <v>1</v>
      </c>
      <c r="D60" s="415"/>
      <c r="E60" s="415"/>
      <c r="F60" s="415"/>
      <c r="G60" s="421" t="s">
        <v>449</v>
      </c>
      <c r="H60" s="413">
        <v>31</v>
      </c>
      <c r="I60" s="422"/>
      <c r="J60" s="422"/>
      <c r="K60" s="422"/>
    </row>
    <row r="61" spans="1:11" s="390" customFormat="1" ht="12" hidden="1" customHeight="1" collapsed="1">
      <c r="A61" s="415">
        <v>2</v>
      </c>
      <c r="B61" s="415">
        <v>6</v>
      </c>
      <c r="C61" s="415">
        <v>2</v>
      </c>
      <c r="D61" s="415"/>
      <c r="E61" s="415"/>
      <c r="F61" s="415"/>
      <c r="G61" s="421" t="s">
        <v>450</v>
      </c>
      <c r="H61" s="413">
        <v>32</v>
      </c>
      <c r="I61" s="422"/>
      <c r="J61" s="422"/>
      <c r="K61" s="422"/>
    </row>
    <row r="62" spans="1:11" s="390" customFormat="1" ht="12" hidden="1" customHeight="1" collapsed="1">
      <c r="A62" s="415">
        <v>2</v>
      </c>
      <c r="B62" s="415">
        <v>6</v>
      </c>
      <c r="C62" s="415">
        <v>3</v>
      </c>
      <c r="D62" s="415"/>
      <c r="E62" s="415"/>
      <c r="F62" s="415"/>
      <c r="G62" s="421" t="s">
        <v>451</v>
      </c>
      <c r="H62" s="413">
        <v>33</v>
      </c>
      <c r="I62" s="422"/>
      <c r="J62" s="422"/>
      <c r="K62" s="422"/>
    </row>
    <row r="63" spans="1:11" s="390" customFormat="1" ht="24" hidden="1" customHeight="1" collapsed="1">
      <c r="A63" s="415">
        <v>2</v>
      </c>
      <c r="B63" s="415">
        <v>6</v>
      </c>
      <c r="C63" s="415">
        <v>4</v>
      </c>
      <c r="D63" s="415"/>
      <c r="E63" s="415"/>
      <c r="F63" s="415"/>
      <c r="G63" s="421" t="s">
        <v>99</v>
      </c>
      <c r="H63" s="413">
        <v>34</v>
      </c>
      <c r="I63" s="422"/>
      <c r="J63" s="422"/>
      <c r="K63" s="422"/>
    </row>
    <row r="64" spans="1:11" s="390" customFormat="1" ht="24" hidden="1" customHeight="1" collapsed="1">
      <c r="A64" s="415">
        <v>2</v>
      </c>
      <c r="B64" s="415">
        <v>6</v>
      </c>
      <c r="C64" s="415">
        <v>5</v>
      </c>
      <c r="D64" s="415"/>
      <c r="E64" s="415"/>
      <c r="F64" s="415"/>
      <c r="G64" s="421" t="s">
        <v>102</v>
      </c>
      <c r="H64" s="413">
        <v>35</v>
      </c>
      <c r="I64" s="422"/>
      <c r="J64" s="422"/>
      <c r="K64" s="422"/>
    </row>
    <row r="65" spans="1:11" s="390" customFormat="1" ht="12" customHeight="1">
      <c r="A65" s="414">
        <v>2</v>
      </c>
      <c r="B65" s="414">
        <v>7</v>
      </c>
      <c r="C65" s="415"/>
      <c r="D65" s="415"/>
      <c r="E65" s="415"/>
      <c r="F65" s="415"/>
      <c r="G65" s="419" t="s">
        <v>103</v>
      </c>
      <c r="H65" s="417">
        <v>36</v>
      </c>
      <c r="I65" s="418">
        <f>I66+I69+I73</f>
        <v>860.86</v>
      </c>
      <c r="J65" s="418">
        <f>J66+J69+J73</f>
        <v>746.8</v>
      </c>
      <c r="K65" s="418">
        <f>K66+K69+K73</f>
        <v>0</v>
      </c>
    </row>
    <row r="66" spans="1:11" s="390" customFormat="1" ht="12" hidden="1" customHeight="1" collapsed="1">
      <c r="A66" s="415">
        <v>2</v>
      </c>
      <c r="B66" s="415">
        <v>7</v>
      </c>
      <c r="C66" s="415">
        <v>1</v>
      </c>
      <c r="D66" s="415"/>
      <c r="E66" s="415"/>
      <c r="F66" s="415"/>
      <c r="G66" s="425" t="s">
        <v>452</v>
      </c>
      <c r="H66" s="413">
        <v>37</v>
      </c>
      <c r="I66" s="422">
        <f>I67+I68</f>
        <v>0</v>
      </c>
      <c r="J66" s="422">
        <f>J67+J68</f>
        <v>0</v>
      </c>
      <c r="K66" s="422">
        <f>K67+K68</f>
        <v>0</v>
      </c>
    </row>
    <row r="67" spans="1:11" s="390" customFormat="1" ht="12" hidden="1" customHeight="1" collapsed="1">
      <c r="A67" s="415">
        <v>2</v>
      </c>
      <c r="B67" s="415">
        <v>7</v>
      </c>
      <c r="C67" s="415">
        <v>1</v>
      </c>
      <c r="D67" s="415">
        <v>1</v>
      </c>
      <c r="E67" s="415">
        <v>1</v>
      </c>
      <c r="F67" s="415">
        <v>1</v>
      </c>
      <c r="G67" s="425" t="s">
        <v>105</v>
      </c>
      <c r="H67" s="413">
        <v>38</v>
      </c>
      <c r="I67" s="422"/>
      <c r="J67" s="422"/>
      <c r="K67" s="422"/>
    </row>
    <row r="68" spans="1:11" s="390" customFormat="1" ht="12" hidden="1" customHeight="1" collapsed="1">
      <c r="A68" s="415">
        <v>2</v>
      </c>
      <c r="B68" s="415">
        <v>7</v>
      </c>
      <c r="C68" s="415">
        <v>1</v>
      </c>
      <c r="D68" s="415">
        <v>1</v>
      </c>
      <c r="E68" s="415">
        <v>1</v>
      </c>
      <c r="F68" s="415">
        <v>2</v>
      </c>
      <c r="G68" s="425" t="s">
        <v>106</v>
      </c>
      <c r="H68" s="413">
        <v>39</v>
      </c>
      <c r="I68" s="422"/>
      <c r="J68" s="422"/>
      <c r="K68" s="422"/>
    </row>
    <row r="69" spans="1:11" s="390" customFormat="1" ht="12" customHeight="1">
      <c r="A69" s="415">
        <v>2</v>
      </c>
      <c r="B69" s="415">
        <v>7</v>
      </c>
      <c r="C69" s="415">
        <v>2</v>
      </c>
      <c r="D69" s="415"/>
      <c r="E69" s="415"/>
      <c r="F69" s="415"/>
      <c r="G69" s="421" t="s">
        <v>453</v>
      </c>
      <c r="H69" s="413">
        <v>40</v>
      </c>
      <c r="I69" s="422">
        <f>I70+I71+I72</f>
        <v>860.86</v>
      </c>
      <c r="J69" s="422">
        <f>J70+J71+J72</f>
        <v>0</v>
      </c>
      <c r="K69" s="422">
        <f>K70+K71+K72</f>
        <v>0</v>
      </c>
    </row>
    <row r="70" spans="1:11" s="390" customFormat="1" ht="12" customHeight="1">
      <c r="A70" s="415">
        <v>2</v>
      </c>
      <c r="B70" s="415">
        <v>7</v>
      </c>
      <c r="C70" s="415">
        <v>2</v>
      </c>
      <c r="D70" s="415">
        <v>1</v>
      </c>
      <c r="E70" s="415">
        <v>1</v>
      </c>
      <c r="F70" s="415">
        <v>1</v>
      </c>
      <c r="G70" s="421" t="s">
        <v>358</v>
      </c>
      <c r="H70" s="413">
        <v>41</v>
      </c>
      <c r="I70" s="422">
        <v>860.86</v>
      </c>
      <c r="J70" s="422"/>
      <c r="K70" s="422"/>
    </row>
    <row r="71" spans="1:11" s="390" customFormat="1" ht="12" hidden="1" customHeight="1" collapsed="1">
      <c r="A71" s="415">
        <v>2</v>
      </c>
      <c r="B71" s="415">
        <v>7</v>
      </c>
      <c r="C71" s="415">
        <v>2</v>
      </c>
      <c r="D71" s="415">
        <v>1</v>
      </c>
      <c r="E71" s="415">
        <v>1</v>
      </c>
      <c r="F71" s="415">
        <v>2</v>
      </c>
      <c r="G71" s="421" t="s">
        <v>454</v>
      </c>
      <c r="H71" s="413">
        <v>42</v>
      </c>
      <c r="I71" s="422"/>
      <c r="J71" s="422"/>
      <c r="K71" s="422"/>
    </row>
    <row r="72" spans="1:11" s="390" customFormat="1" ht="12" hidden="1" customHeight="1" collapsed="1">
      <c r="A72" s="415">
        <v>2</v>
      </c>
      <c r="B72" s="415">
        <v>7</v>
      </c>
      <c r="C72" s="415">
        <v>2</v>
      </c>
      <c r="D72" s="415">
        <v>2</v>
      </c>
      <c r="E72" s="415">
        <v>1</v>
      </c>
      <c r="F72" s="415">
        <v>1</v>
      </c>
      <c r="G72" s="421" t="s">
        <v>111</v>
      </c>
      <c r="H72" s="413">
        <v>43</v>
      </c>
      <c r="I72" s="422"/>
      <c r="J72" s="422"/>
      <c r="K72" s="422"/>
    </row>
    <row r="73" spans="1:11" s="390" customFormat="1" ht="12" customHeight="1">
      <c r="A73" s="415">
        <v>2</v>
      </c>
      <c r="B73" s="415">
        <v>7</v>
      </c>
      <c r="C73" s="415">
        <v>3</v>
      </c>
      <c r="D73" s="415"/>
      <c r="E73" s="415"/>
      <c r="F73" s="415"/>
      <c r="G73" s="421" t="s">
        <v>112</v>
      </c>
      <c r="H73" s="413">
        <v>44</v>
      </c>
      <c r="I73" s="422"/>
      <c r="J73" s="422">
        <v>746.8</v>
      </c>
      <c r="K73" s="422"/>
    </row>
    <row r="74" spans="1:11" s="420" customFormat="1" ht="12" hidden="1" customHeight="1" collapsed="1">
      <c r="A74" s="414">
        <v>2</v>
      </c>
      <c r="B74" s="414">
        <v>8</v>
      </c>
      <c r="C74" s="414"/>
      <c r="D74" s="414"/>
      <c r="E74" s="414"/>
      <c r="F74" s="414"/>
      <c r="G74" s="419" t="s">
        <v>455</v>
      </c>
      <c r="H74" s="417">
        <v>45</v>
      </c>
      <c r="I74" s="418">
        <f>I75+I79</f>
        <v>0</v>
      </c>
      <c r="J74" s="418">
        <f>J75+J79</f>
        <v>0</v>
      </c>
      <c r="K74" s="418">
        <f>K75+K79</f>
        <v>0</v>
      </c>
    </row>
    <row r="75" spans="1:11" s="390" customFormat="1" ht="12" hidden="1" customHeight="1" collapsed="1">
      <c r="A75" s="415">
        <v>2</v>
      </c>
      <c r="B75" s="415">
        <v>8</v>
      </c>
      <c r="C75" s="415">
        <v>1</v>
      </c>
      <c r="D75" s="415">
        <v>1</v>
      </c>
      <c r="E75" s="415"/>
      <c r="F75" s="415"/>
      <c r="G75" s="421" t="s">
        <v>116</v>
      </c>
      <c r="H75" s="413">
        <v>46</v>
      </c>
      <c r="I75" s="422">
        <f>I76+I77+I78</f>
        <v>0</v>
      </c>
      <c r="J75" s="422">
        <f>J76+J77+J78</f>
        <v>0</v>
      </c>
      <c r="K75" s="422">
        <f>K76+K77+K78</f>
        <v>0</v>
      </c>
    </row>
    <row r="76" spans="1:11" s="390" customFormat="1" ht="12" hidden="1" customHeight="1" collapsed="1">
      <c r="A76" s="415">
        <v>2</v>
      </c>
      <c r="B76" s="415">
        <v>8</v>
      </c>
      <c r="C76" s="415">
        <v>1</v>
      </c>
      <c r="D76" s="415">
        <v>1</v>
      </c>
      <c r="E76" s="415">
        <v>1</v>
      </c>
      <c r="F76" s="415">
        <v>1</v>
      </c>
      <c r="G76" s="421" t="s">
        <v>456</v>
      </c>
      <c r="H76" s="413">
        <v>47</v>
      </c>
      <c r="I76" s="422"/>
      <c r="J76" s="422"/>
      <c r="K76" s="422"/>
    </row>
    <row r="77" spans="1:11" s="390" customFormat="1" ht="12" hidden="1" customHeight="1" collapsed="1">
      <c r="A77" s="415">
        <v>2</v>
      </c>
      <c r="B77" s="415">
        <v>8</v>
      </c>
      <c r="C77" s="415">
        <v>1</v>
      </c>
      <c r="D77" s="415">
        <v>1</v>
      </c>
      <c r="E77" s="415">
        <v>1</v>
      </c>
      <c r="F77" s="415">
        <v>2</v>
      </c>
      <c r="G77" s="421" t="s">
        <v>457</v>
      </c>
      <c r="H77" s="413">
        <v>48</v>
      </c>
      <c r="I77" s="422"/>
      <c r="J77" s="422"/>
      <c r="K77" s="422"/>
    </row>
    <row r="78" spans="1:11" s="390" customFormat="1" ht="12" hidden="1" customHeight="1" collapsed="1">
      <c r="A78" s="415">
        <v>2</v>
      </c>
      <c r="B78" s="415">
        <v>8</v>
      </c>
      <c r="C78" s="415">
        <v>1</v>
      </c>
      <c r="D78" s="415">
        <v>1</v>
      </c>
      <c r="E78" s="415">
        <v>1</v>
      </c>
      <c r="F78" s="415">
        <v>3</v>
      </c>
      <c r="G78" s="424" t="s">
        <v>119</v>
      </c>
      <c r="H78" s="413">
        <v>49</v>
      </c>
      <c r="I78" s="422"/>
      <c r="J78" s="422"/>
      <c r="K78" s="422"/>
    </row>
    <row r="79" spans="1:11" s="390" customFormat="1" ht="12" hidden="1" customHeight="1" collapsed="1">
      <c r="A79" s="415">
        <v>2</v>
      </c>
      <c r="B79" s="415">
        <v>8</v>
      </c>
      <c r="C79" s="415">
        <v>1</v>
      </c>
      <c r="D79" s="415">
        <v>2</v>
      </c>
      <c r="E79" s="415"/>
      <c r="F79" s="415"/>
      <c r="G79" s="421" t="s">
        <v>120</v>
      </c>
      <c r="H79" s="413">
        <v>50</v>
      </c>
      <c r="I79" s="422"/>
      <c r="J79" s="422"/>
      <c r="K79" s="422"/>
    </row>
    <row r="80" spans="1:11" s="420" customFormat="1" ht="36" hidden="1" customHeight="1" collapsed="1">
      <c r="A80" s="426">
        <v>2</v>
      </c>
      <c r="B80" s="426">
        <v>9</v>
      </c>
      <c r="C80" s="426"/>
      <c r="D80" s="426"/>
      <c r="E80" s="426"/>
      <c r="F80" s="426"/>
      <c r="G80" s="419" t="s">
        <v>458</v>
      </c>
      <c r="H80" s="417">
        <v>51</v>
      </c>
      <c r="I80" s="418"/>
      <c r="J80" s="418"/>
      <c r="K80" s="418"/>
    </row>
    <row r="81" spans="1:11" s="420" customFormat="1" ht="48" hidden="1" customHeight="1" collapsed="1">
      <c r="A81" s="414">
        <v>3</v>
      </c>
      <c r="B81" s="414"/>
      <c r="C81" s="414"/>
      <c r="D81" s="414"/>
      <c r="E81" s="414"/>
      <c r="F81" s="414"/>
      <c r="G81" s="419" t="s">
        <v>459</v>
      </c>
      <c r="H81" s="417">
        <v>52</v>
      </c>
      <c r="I81" s="418">
        <f>I82+I88+I89</f>
        <v>0</v>
      </c>
      <c r="J81" s="418">
        <f>J82+J88+J89</f>
        <v>0</v>
      </c>
      <c r="K81" s="418">
        <f>K82+K88+K89</f>
        <v>0</v>
      </c>
    </row>
    <row r="82" spans="1:11" s="420" customFormat="1" ht="24" hidden="1" customHeight="1" collapsed="1">
      <c r="A82" s="414">
        <v>3</v>
      </c>
      <c r="B82" s="414">
        <v>1</v>
      </c>
      <c r="C82" s="414"/>
      <c r="D82" s="414"/>
      <c r="E82" s="414"/>
      <c r="F82" s="414"/>
      <c r="G82" s="419" t="s">
        <v>136</v>
      </c>
      <c r="H82" s="417">
        <v>53</v>
      </c>
      <c r="I82" s="418">
        <f>I83+I84+I85+I86+I87</f>
        <v>0</v>
      </c>
      <c r="J82" s="418">
        <f>J83+J84+J85+J86+J87</f>
        <v>0</v>
      </c>
      <c r="K82" s="418">
        <f>K83+K84+K85+K86+K87</f>
        <v>0</v>
      </c>
    </row>
    <row r="83" spans="1:11" s="390" customFormat="1" ht="24" hidden="1" customHeight="1" collapsed="1">
      <c r="A83" s="427">
        <v>3</v>
      </c>
      <c r="B83" s="427">
        <v>1</v>
      </c>
      <c r="C83" s="427">
        <v>1</v>
      </c>
      <c r="D83" s="428"/>
      <c r="E83" s="428"/>
      <c r="F83" s="428"/>
      <c r="G83" s="421" t="s">
        <v>460</v>
      </c>
      <c r="H83" s="413">
        <v>54</v>
      </c>
      <c r="I83" s="422"/>
      <c r="J83" s="422"/>
      <c r="K83" s="422"/>
    </row>
    <row r="84" spans="1:11" s="390" customFormat="1" ht="12" hidden="1" customHeight="1" collapsed="1">
      <c r="A84" s="427">
        <v>3</v>
      </c>
      <c r="B84" s="427">
        <v>1</v>
      </c>
      <c r="C84" s="427">
        <v>2</v>
      </c>
      <c r="D84" s="427"/>
      <c r="E84" s="428"/>
      <c r="F84" s="428"/>
      <c r="G84" s="424" t="s">
        <v>154</v>
      </c>
      <c r="H84" s="413">
        <v>55</v>
      </c>
      <c r="I84" s="422"/>
      <c r="J84" s="422"/>
      <c r="K84" s="422"/>
    </row>
    <row r="85" spans="1:11" s="390" customFormat="1" ht="12" hidden="1" customHeight="1" collapsed="1">
      <c r="A85" s="427">
        <v>3</v>
      </c>
      <c r="B85" s="427">
        <v>1</v>
      </c>
      <c r="C85" s="427">
        <v>3</v>
      </c>
      <c r="D85" s="427"/>
      <c r="E85" s="427"/>
      <c r="F85" s="427"/>
      <c r="G85" s="424" t="s">
        <v>159</v>
      </c>
      <c r="H85" s="413">
        <v>56</v>
      </c>
      <c r="I85" s="422"/>
      <c r="J85" s="422"/>
      <c r="K85" s="422"/>
    </row>
    <row r="86" spans="1:11" s="390" customFormat="1" ht="12" hidden="1" customHeight="1" collapsed="1">
      <c r="A86" s="427">
        <v>3</v>
      </c>
      <c r="B86" s="427">
        <v>1</v>
      </c>
      <c r="C86" s="427">
        <v>4</v>
      </c>
      <c r="D86" s="427"/>
      <c r="E86" s="427"/>
      <c r="F86" s="427"/>
      <c r="G86" s="424" t="s">
        <v>168</v>
      </c>
      <c r="H86" s="413">
        <v>57</v>
      </c>
      <c r="I86" s="422"/>
      <c r="J86" s="422"/>
      <c r="K86" s="422"/>
    </row>
    <row r="87" spans="1:11" s="390" customFormat="1" ht="24" hidden="1" customHeight="1" collapsed="1">
      <c r="A87" s="427">
        <v>3</v>
      </c>
      <c r="B87" s="427">
        <v>1</v>
      </c>
      <c r="C87" s="427">
        <v>5</v>
      </c>
      <c r="D87" s="427"/>
      <c r="E87" s="427"/>
      <c r="F87" s="427"/>
      <c r="G87" s="424" t="s">
        <v>461</v>
      </c>
      <c r="H87" s="413">
        <v>58</v>
      </c>
      <c r="I87" s="422"/>
      <c r="J87" s="422"/>
      <c r="K87" s="422"/>
    </row>
    <row r="88" spans="1:11" s="420" customFormat="1" ht="24.75" hidden="1" customHeight="1" collapsed="1">
      <c r="A88" s="428">
        <v>3</v>
      </c>
      <c r="B88" s="428">
        <v>2</v>
      </c>
      <c r="C88" s="428"/>
      <c r="D88" s="428"/>
      <c r="E88" s="428"/>
      <c r="F88" s="428"/>
      <c r="G88" s="429" t="s">
        <v>462</v>
      </c>
      <c r="H88" s="417">
        <v>59</v>
      </c>
      <c r="I88" s="418"/>
      <c r="J88" s="418"/>
      <c r="K88" s="418"/>
    </row>
    <row r="89" spans="1:11" s="420" customFormat="1" ht="24" hidden="1" customHeight="1" collapsed="1">
      <c r="A89" s="428">
        <v>3</v>
      </c>
      <c r="B89" s="428">
        <v>3</v>
      </c>
      <c r="C89" s="428"/>
      <c r="D89" s="428"/>
      <c r="E89" s="428"/>
      <c r="F89" s="428"/>
      <c r="G89" s="429" t="s">
        <v>211</v>
      </c>
      <c r="H89" s="417">
        <v>60</v>
      </c>
      <c r="I89" s="418"/>
      <c r="J89" s="418"/>
      <c r="K89" s="418"/>
    </row>
    <row r="90" spans="1:11" s="420" customFormat="1" ht="12" customHeight="1">
      <c r="A90" s="414"/>
      <c r="B90" s="414"/>
      <c r="C90" s="414"/>
      <c r="D90" s="414"/>
      <c r="E90" s="414"/>
      <c r="F90" s="414"/>
      <c r="G90" s="419" t="s">
        <v>463</v>
      </c>
      <c r="H90" s="417">
        <v>61</v>
      </c>
      <c r="I90" s="418">
        <f>I30+I81</f>
        <v>5153.6899999999996</v>
      </c>
      <c r="J90" s="418">
        <f>J30+J81</f>
        <v>31709.14</v>
      </c>
      <c r="K90" s="418">
        <f>K30+K81</f>
        <v>0</v>
      </c>
    </row>
    <row r="91" spans="1:11" s="390" customFormat="1" ht="9" customHeight="1">
      <c r="A91" s="430"/>
      <c r="B91" s="430"/>
      <c r="C91" s="430"/>
      <c r="D91" s="431"/>
      <c r="E91" s="431"/>
      <c r="F91" s="431"/>
      <c r="G91" s="431"/>
      <c r="H91" s="396"/>
      <c r="I91" s="397"/>
      <c r="J91" s="397"/>
      <c r="K91" s="432"/>
    </row>
    <row r="92" spans="1:11" s="390" customFormat="1" ht="12" customHeight="1">
      <c r="A92" s="397" t="s">
        <v>464</v>
      </c>
      <c r="H92" s="433"/>
      <c r="I92" s="434"/>
    </row>
    <row r="93" spans="1:11" s="390" customFormat="1">
      <c r="H93" s="435"/>
      <c r="I93" s="393"/>
      <c r="J93" s="393"/>
      <c r="K93" s="393"/>
    </row>
    <row r="94" spans="1:11" s="390" customFormat="1">
      <c r="A94" s="436" t="s">
        <v>231</v>
      </c>
      <c r="B94" s="437"/>
      <c r="C94" s="437"/>
      <c r="D94" s="437"/>
      <c r="E94" s="437"/>
      <c r="F94" s="437"/>
      <c r="G94" s="437"/>
      <c r="H94" s="438"/>
      <c r="I94" s="439"/>
      <c r="J94" s="439"/>
      <c r="K94" s="440" t="s">
        <v>232</v>
      </c>
    </row>
    <row r="95" spans="1:11" s="390" customFormat="1" ht="12" customHeight="1">
      <c r="A95" s="592" t="s">
        <v>465</v>
      </c>
      <c r="B95" s="583"/>
      <c r="C95" s="583"/>
      <c r="D95" s="583"/>
      <c r="E95" s="583"/>
      <c r="F95" s="583"/>
      <c r="G95" s="583"/>
      <c r="H95" s="435"/>
      <c r="I95" s="441" t="s">
        <v>234</v>
      </c>
      <c r="J95" s="441"/>
      <c r="K95" s="442" t="s">
        <v>235</v>
      </c>
    </row>
    <row r="96" spans="1:11" s="390" customFormat="1" ht="12" customHeight="1">
      <c r="A96" s="397"/>
      <c r="B96" s="397"/>
      <c r="C96" s="443"/>
      <c r="D96" s="397"/>
      <c r="E96" s="397"/>
      <c r="F96" s="593"/>
      <c r="G96" s="583"/>
      <c r="H96" s="435"/>
      <c r="I96" s="444"/>
      <c r="J96" s="445"/>
      <c r="K96" s="445"/>
    </row>
    <row r="97" spans="1:11" s="390" customFormat="1">
      <c r="A97" s="436" t="s">
        <v>236</v>
      </c>
      <c r="B97" s="436"/>
      <c r="C97" s="436"/>
      <c r="D97" s="436"/>
      <c r="E97" s="436"/>
      <c r="F97" s="436"/>
      <c r="G97" s="436"/>
      <c r="H97" s="435"/>
      <c r="I97" s="439"/>
      <c r="J97" s="439"/>
      <c r="K97" s="440" t="s">
        <v>237</v>
      </c>
    </row>
    <row r="98" spans="1:11" s="390" customFormat="1" ht="24.75" customHeight="1">
      <c r="A98" s="579" t="s">
        <v>466</v>
      </c>
      <c r="B98" s="580"/>
      <c r="C98" s="580"/>
      <c r="D98" s="580"/>
      <c r="E98" s="580"/>
      <c r="F98" s="580"/>
      <c r="G98" s="580"/>
      <c r="H98" s="438"/>
      <c r="I98" s="441" t="s">
        <v>234</v>
      </c>
      <c r="J98" s="446"/>
      <c r="K98" s="446" t="s">
        <v>235</v>
      </c>
    </row>
    <row r="99" spans="1:11" s="447" customFormat="1" ht="12.75" customHeight="1">
      <c r="H99" s="395"/>
    </row>
  </sheetData>
  <mergeCells count="22">
    <mergeCell ref="A11:K11"/>
    <mergeCell ref="G5:K5"/>
    <mergeCell ref="G6:K6"/>
    <mergeCell ref="G7:K7"/>
    <mergeCell ref="G8:K8"/>
    <mergeCell ref="A9:K9"/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abSelected="1" topLeftCell="A24" workbookViewId="0">
      <selection activeCell="D37" sqref="D37:D40"/>
    </sheetView>
  </sheetViews>
  <sheetFormatPr defaultRowHeight="15"/>
  <cols>
    <col min="1" max="1" width="9.28515625" style="238" customWidth="1"/>
    <col min="2" max="2" width="36.5703125" style="238" customWidth="1"/>
    <col min="3" max="3" width="10.42578125" style="238" customWidth="1"/>
    <col min="4" max="4" width="10" style="238" customWidth="1"/>
    <col min="5" max="5" width="8.85546875" style="238" customWidth="1"/>
    <col min="6" max="6" width="8.7109375" style="238" customWidth="1"/>
    <col min="7" max="7" width="7.85546875" style="238" customWidth="1"/>
    <col min="8" max="8" width="8.28515625" style="238" customWidth="1"/>
    <col min="9" max="16384" width="9.140625" style="238"/>
  </cols>
  <sheetData>
    <row r="2" spans="1:12">
      <c r="E2" s="574" t="s">
        <v>314</v>
      </c>
      <c r="F2" s="574"/>
      <c r="G2" s="574"/>
      <c r="H2" s="574"/>
      <c r="I2" s="239"/>
    </row>
    <row r="3" spans="1:12">
      <c r="A3" s="240"/>
      <c r="E3" s="574" t="s">
        <v>253</v>
      </c>
      <c r="F3" s="574"/>
      <c r="G3" s="574"/>
      <c r="H3" s="574"/>
      <c r="I3" s="239"/>
    </row>
    <row r="4" spans="1:12">
      <c r="E4" s="574" t="s">
        <v>254</v>
      </c>
      <c r="F4" s="574"/>
      <c r="G4" s="574"/>
      <c r="H4" s="574"/>
      <c r="I4" s="239"/>
    </row>
    <row r="5" spans="1:12">
      <c r="E5" s="574" t="s">
        <v>315</v>
      </c>
      <c r="F5" s="574"/>
      <c r="G5" s="574"/>
      <c r="H5" s="574"/>
      <c r="I5" s="239"/>
    </row>
    <row r="6" spans="1:12">
      <c r="A6" s="241"/>
      <c r="B6" s="241"/>
      <c r="C6" s="241"/>
      <c r="D6" s="241"/>
      <c r="E6" s="574" t="s">
        <v>316</v>
      </c>
      <c r="F6" s="574"/>
      <c r="G6" s="574"/>
      <c r="H6" s="574"/>
      <c r="I6" s="239"/>
    </row>
    <row r="7" spans="1:12">
      <c r="A7" s="241"/>
      <c r="B7" s="241"/>
      <c r="C7" s="241"/>
      <c r="D7" s="241"/>
      <c r="F7" s="242"/>
      <c r="G7" s="242"/>
      <c r="H7" s="242"/>
      <c r="I7" s="239"/>
    </row>
    <row r="8" spans="1:12">
      <c r="A8" s="241"/>
      <c r="B8" s="243" t="s">
        <v>255</v>
      </c>
      <c r="C8" s="244"/>
      <c r="D8" s="244"/>
      <c r="E8" s="241"/>
      <c r="F8" s="241"/>
      <c r="G8" s="241"/>
      <c r="H8" s="241"/>
    </row>
    <row r="9" spans="1:12">
      <c r="A9" s="604" t="s">
        <v>250</v>
      </c>
      <c r="B9" s="603"/>
      <c r="C9" s="604"/>
      <c r="D9" s="604"/>
      <c r="E9" s="245"/>
      <c r="F9" s="245"/>
      <c r="G9" s="245"/>
      <c r="H9" s="245"/>
      <c r="I9" s="241"/>
    </row>
    <row r="11" spans="1:12" ht="15" customHeight="1">
      <c r="A11" s="554" t="s">
        <v>479</v>
      </c>
      <c r="B11" s="554"/>
      <c r="C11" s="554"/>
      <c r="D11" s="554"/>
      <c r="E11" s="554"/>
      <c r="F11" s="554"/>
      <c r="G11" s="554"/>
      <c r="H11" s="554"/>
    </row>
    <row r="12" spans="1:12">
      <c r="B12" s="240"/>
      <c r="C12" s="240"/>
      <c r="D12" s="240"/>
      <c r="E12" s="240"/>
      <c r="F12" s="240"/>
      <c r="G12" s="240"/>
      <c r="H12" s="240"/>
    </row>
    <row r="13" spans="1:12">
      <c r="B13" s="246"/>
      <c r="C13" s="246"/>
      <c r="D13" s="241"/>
      <c r="E13" s="241"/>
      <c r="F13" s="606" t="s">
        <v>317</v>
      </c>
      <c r="G13" s="606"/>
      <c r="H13" s="606"/>
      <c r="J13" s="142"/>
    </row>
    <row r="14" spans="1:12">
      <c r="A14" s="241"/>
      <c r="B14" s="241"/>
      <c r="C14" s="607"/>
      <c r="D14" s="607"/>
      <c r="E14" s="607"/>
      <c r="F14" s="247"/>
      <c r="G14" s="608" t="s">
        <v>300</v>
      </c>
      <c r="H14" s="608"/>
    </row>
    <row r="15" spans="1:12" ht="12.75" customHeight="1">
      <c r="A15" s="609" t="s">
        <v>31</v>
      </c>
      <c r="B15" s="609" t="s">
        <v>32</v>
      </c>
      <c r="C15" s="612" t="s">
        <v>318</v>
      </c>
      <c r="D15" s="615" t="s">
        <v>319</v>
      </c>
      <c r="E15" s="615"/>
      <c r="F15" s="615"/>
      <c r="G15" s="615"/>
      <c r="H15" s="615"/>
      <c r="I15" s="241"/>
      <c r="J15" s="241"/>
      <c r="K15" s="241"/>
      <c r="L15" s="241"/>
    </row>
    <row r="16" spans="1:12" ht="12.75" customHeight="1">
      <c r="A16" s="610"/>
      <c r="B16" s="610"/>
      <c r="C16" s="613"/>
      <c r="D16" s="616" t="s">
        <v>320</v>
      </c>
      <c r="E16" s="616" t="s">
        <v>321</v>
      </c>
      <c r="F16" s="616" t="s">
        <v>322</v>
      </c>
      <c r="G16" s="616" t="s">
        <v>323</v>
      </c>
      <c r="H16" s="616" t="s">
        <v>324</v>
      </c>
      <c r="I16" s="241"/>
      <c r="J16" s="241"/>
      <c r="K16" s="241"/>
      <c r="L16" s="241"/>
    </row>
    <row r="17" spans="1:12">
      <c r="A17" s="610"/>
      <c r="B17" s="610"/>
      <c r="C17" s="613"/>
      <c r="D17" s="616"/>
      <c r="E17" s="616"/>
      <c r="F17" s="616"/>
      <c r="G17" s="616"/>
      <c r="H17" s="617"/>
      <c r="I17" s="241"/>
      <c r="J17" s="241"/>
      <c r="K17" s="241"/>
      <c r="L17" s="241"/>
    </row>
    <row r="18" spans="1:12" ht="40.5" customHeight="1">
      <c r="A18" s="610"/>
      <c r="B18" s="610"/>
      <c r="C18" s="613"/>
      <c r="D18" s="616"/>
      <c r="E18" s="616"/>
      <c r="F18" s="616"/>
      <c r="G18" s="616"/>
      <c r="H18" s="617"/>
      <c r="I18" s="241"/>
      <c r="J18" s="241"/>
      <c r="K18" s="241"/>
      <c r="L18" s="241"/>
    </row>
    <row r="19" spans="1:12" ht="18" customHeight="1">
      <c r="A19" s="611"/>
      <c r="B19" s="611"/>
      <c r="C19" s="614"/>
      <c r="D19" s="248" t="s">
        <v>244</v>
      </c>
      <c r="E19" s="248" t="s">
        <v>241</v>
      </c>
      <c r="F19" s="248" t="s">
        <v>24</v>
      </c>
      <c r="G19" s="248" t="s">
        <v>242</v>
      </c>
      <c r="H19" s="249" t="s">
        <v>325</v>
      </c>
      <c r="I19" s="241"/>
      <c r="J19" s="241"/>
      <c r="K19" s="241"/>
      <c r="L19" s="241"/>
    </row>
    <row r="20" spans="1:12" ht="14.1" customHeight="1">
      <c r="A20" s="250" t="s">
        <v>326</v>
      </c>
      <c r="B20" s="251" t="s">
        <v>43</v>
      </c>
      <c r="C20" s="389">
        <f t="shared" ref="C20:C34" si="0">(D20+E20+F20+G20+H20)</f>
        <v>26943.9</v>
      </c>
      <c r="D20" s="253"/>
      <c r="E20" s="253"/>
      <c r="F20" s="256">
        <v>26943.9</v>
      </c>
      <c r="G20" s="253"/>
      <c r="H20" s="253"/>
      <c r="I20" s="241"/>
      <c r="J20" s="241"/>
    </row>
    <row r="21" spans="1:12" ht="14.1" customHeight="1">
      <c r="A21" s="250"/>
      <c r="B21" s="251" t="s">
        <v>327</v>
      </c>
      <c r="C21" s="252">
        <f t="shared" si="0"/>
        <v>0</v>
      </c>
      <c r="D21" s="253"/>
      <c r="E21" s="253"/>
      <c r="F21" s="253"/>
      <c r="G21" s="253"/>
      <c r="H21" s="253"/>
      <c r="I21" s="241"/>
      <c r="J21" s="241"/>
    </row>
    <row r="22" spans="1:12" ht="14.1" customHeight="1">
      <c r="A22" s="250"/>
      <c r="B22" s="251" t="s">
        <v>328</v>
      </c>
      <c r="C22" s="389">
        <f t="shared" si="0"/>
        <v>17621.099999999999</v>
      </c>
      <c r="D22" s="253"/>
      <c r="E22" s="253"/>
      <c r="F22" s="256">
        <v>17621.099999999999</v>
      </c>
      <c r="G22" s="253"/>
      <c r="H22" s="253"/>
      <c r="I22" s="241"/>
      <c r="J22" s="241"/>
    </row>
    <row r="23" spans="1:12" ht="14.1" customHeight="1">
      <c r="A23" s="250" t="s">
        <v>329</v>
      </c>
      <c r="B23" s="251" t="s">
        <v>330</v>
      </c>
      <c r="C23" s="252">
        <f t="shared" si="0"/>
        <v>0</v>
      </c>
      <c r="D23" s="253"/>
      <c r="E23" s="253"/>
      <c r="F23" s="253"/>
      <c r="G23" s="253"/>
      <c r="H23" s="253"/>
      <c r="I23" s="241"/>
      <c r="J23" s="241"/>
    </row>
    <row r="24" spans="1:12" ht="14.1" customHeight="1">
      <c r="A24" s="250" t="s">
        <v>331</v>
      </c>
      <c r="B24" s="251" t="s">
        <v>332</v>
      </c>
      <c r="C24" s="252">
        <f t="shared" si="0"/>
        <v>4018.4400000000005</v>
      </c>
      <c r="D24" s="254">
        <f>(D25+D26+D27+D28+D29+D30+D31+D32+D33+D34+D35+D41+D42+D43)</f>
        <v>1454.92</v>
      </c>
      <c r="E24" s="254">
        <f t="shared" ref="E24:G24" si="1">(E25+E26+E27+E28+E29+E30+E31+E32+E33+E34+E35+E41+E42+E43)</f>
        <v>0</v>
      </c>
      <c r="F24" s="254">
        <f t="shared" si="1"/>
        <v>1.1599999999999999</v>
      </c>
      <c r="G24" s="254">
        <f t="shared" si="1"/>
        <v>2562.36</v>
      </c>
      <c r="H24" s="254">
        <f>(H25+H26+H27+H28+H29+H30+H31+H32+H33+H34+H35+H41+H42+H43)</f>
        <v>0</v>
      </c>
      <c r="I24" s="241"/>
      <c r="J24" s="241"/>
    </row>
    <row r="25" spans="1:12" ht="14.1" customHeight="1">
      <c r="A25" s="250" t="s">
        <v>333</v>
      </c>
      <c r="B25" s="255" t="s">
        <v>48</v>
      </c>
      <c r="C25" s="252">
        <f t="shared" si="0"/>
        <v>2725.87</v>
      </c>
      <c r="D25" s="253">
        <v>163.51</v>
      </c>
      <c r="E25" s="253"/>
      <c r="F25" s="253"/>
      <c r="G25" s="253">
        <v>2562.36</v>
      </c>
      <c r="H25" s="253"/>
      <c r="I25" s="241"/>
      <c r="J25" s="241"/>
    </row>
    <row r="26" spans="1:12" ht="14.1" customHeight="1">
      <c r="A26" s="250" t="s">
        <v>334</v>
      </c>
      <c r="B26" s="255" t="s">
        <v>335</v>
      </c>
      <c r="C26" s="252">
        <f t="shared" si="0"/>
        <v>0</v>
      </c>
      <c r="D26" s="253"/>
      <c r="E26" s="253"/>
      <c r="F26" s="253"/>
      <c r="G26" s="253"/>
      <c r="H26" s="253"/>
      <c r="I26" s="241"/>
      <c r="J26" s="241"/>
    </row>
    <row r="27" spans="1:12" ht="14.1" customHeight="1">
      <c r="A27" s="250" t="s">
        <v>336</v>
      </c>
      <c r="B27" s="255" t="s">
        <v>337</v>
      </c>
      <c r="C27" s="252">
        <f t="shared" si="0"/>
        <v>30.67</v>
      </c>
      <c r="D27" s="253">
        <v>30.67</v>
      </c>
      <c r="E27" s="253"/>
      <c r="F27" s="253"/>
      <c r="G27" s="253"/>
      <c r="H27" s="253"/>
      <c r="I27" s="241"/>
      <c r="J27" s="241"/>
    </row>
    <row r="28" spans="1:12" ht="14.1" customHeight="1">
      <c r="A28" s="250" t="s">
        <v>338</v>
      </c>
      <c r="B28" s="255" t="s">
        <v>339</v>
      </c>
      <c r="C28" s="252">
        <f t="shared" si="0"/>
        <v>0</v>
      </c>
      <c r="D28" s="256"/>
      <c r="E28" s="253"/>
      <c r="F28" s="253"/>
      <c r="G28" s="253"/>
      <c r="H28" s="253"/>
      <c r="I28" s="241"/>
      <c r="J28" s="241"/>
    </row>
    <row r="29" spans="1:12" ht="14.1" customHeight="1">
      <c r="A29" s="250" t="s">
        <v>340</v>
      </c>
      <c r="B29" s="255" t="s">
        <v>341</v>
      </c>
      <c r="C29" s="252">
        <f t="shared" si="0"/>
        <v>0</v>
      </c>
      <c r="D29" s="253"/>
      <c r="E29" s="253"/>
      <c r="F29" s="253"/>
      <c r="G29" s="253"/>
      <c r="H29" s="253"/>
      <c r="I29" s="241"/>
      <c r="J29" s="241"/>
    </row>
    <row r="30" spans="1:12" ht="14.1" customHeight="1">
      <c r="A30" s="250" t="s">
        <v>342</v>
      </c>
      <c r="B30" s="255" t="s">
        <v>53</v>
      </c>
      <c r="C30" s="252">
        <f t="shared" si="0"/>
        <v>0</v>
      </c>
      <c r="D30" s="253"/>
      <c r="E30" s="253"/>
      <c r="F30" s="253"/>
      <c r="G30" s="253"/>
      <c r="H30" s="253"/>
      <c r="I30" s="241"/>
    </row>
    <row r="31" spans="1:12" ht="14.1" hidden="1" customHeight="1">
      <c r="A31" s="250" t="s">
        <v>343</v>
      </c>
      <c r="B31" s="255" t="s">
        <v>54</v>
      </c>
      <c r="C31" s="252">
        <f t="shared" si="0"/>
        <v>0</v>
      </c>
      <c r="D31" s="253"/>
      <c r="E31" s="253"/>
      <c r="F31" s="253"/>
      <c r="G31" s="253"/>
      <c r="H31" s="253"/>
      <c r="I31" s="241"/>
    </row>
    <row r="32" spans="1:12" ht="14.1" hidden="1" customHeight="1">
      <c r="A32" s="250" t="s">
        <v>344</v>
      </c>
      <c r="B32" s="257" t="s">
        <v>345</v>
      </c>
      <c r="C32" s="252">
        <f t="shared" si="0"/>
        <v>0</v>
      </c>
      <c r="D32" s="253"/>
      <c r="E32" s="253"/>
      <c r="F32" s="253"/>
      <c r="G32" s="253"/>
      <c r="H32" s="253"/>
      <c r="I32" s="241"/>
    </row>
    <row r="33" spans="1:9" ht="14.1" customHeight="1">
      <c r="A33" s="250" t="s">
        <v>346</v>
      </c>
      <c r="B33" s="255" t="s">
        <v>347</v>
      </c>
      <c r="C33" s="252">
        <f t="shared" si="0"/>
        <v>79.430000000000007</v>
      </c>
      <c r="D33" s="253">
        <v>79.430000000000007</v>
      </c>
      <c r="E33" s="253"/>
      <c r="F33" s="253"/>
      <c r="G33" s="253"/>
      <c r="H33" s="253"/>
      <c r="I33" s="241"/>
    </row>
    <row r="34" spans="1:9" ht="14.1" customHeight="1">
      <c r="A34" s="250" t="s">
        <v>348</v>
      </c>
      <c r="B34" s="255" t="s">
        <v>57</v>
      </c>
      <c r="C34" s="252">
        <f t="shared" si="0"/>
        <v>1.1599999999999999</v>
      </c>
      <c r="D34" s="253"/>
      <c r="E34" s="253"/>
      <c r="F34" s="253">
        <v>1.1599999999999999</v>
      </c>
      <c r="G34" s="253"/>
      <c r="H34" s="253"/>
      <c r="I34" s="241"/>
    </row>
    <row r="35" spans="1:9" ht="14.1" customHeight="1">
      <c r="A35" s="258" t="s">
        <v>349</v>
      </c>
      <c r="B35" s="255" t="s">
        <v>59</v>
      </c>
      <c r="C35" s="252">
        <f>(D35+E35+F35+G35+H35)</f>
        <v>980.31</v>
      </c>
      <c r="D35" s="254">
        <f>(D37+D38+D39+D40)</f>
        <v>980.31</v>
      </c>
      <c r="E35" s="254">
        <f>(E37+E38+E39+E40)</f>
        <v>0</v>
      </c>
      <c r="F35" s="254">
        <f>(F37+F38+F39+F40)</f>
        <v>0</v>
      </c>
      <c r="G35" s="254">
        <f>(G37+G38+G39+G40)</f>
        <v>0</v>
      </c>
      <c r="H35" s="254">
        <f>(H37+H38+H39+H40)</f>
        <v>0</v>
      </c>
      <c r="I35" s="241"/>
    </row>
    <row r="36" spans="1:9" ht="14.1" customHeight="1">
      <c r="A36" s="258"/>
      <c r="B36" s="251" t="s">
        <v>327</v>
      </c>
      <c r="C36" s="252"/>
      <c r="D36" s="254"/>
      <c r="E36" s="259"/>
      <c r="F36" s="259"/>
      <c r="G36" s="259"/>
      <c r="H36" s="259"/>
      <c r="I36" s="241"/>
    </row>
    <row r="37" spans="1:9" ht="14.1" customHeight="1">
      <c r="A37" s="258"/>
      <c r="B37" s="255" t="s">
        <v>350</v>
      </c>
      <c r="C37" s="252">
        <f t="shared" ref="C37:C47" si="2">(D37+E37+F37+G37+H37)</f>
        <v>492.65</v>
      </c>
      <c r="D37" s="254">
        <v>492.65</v>
      </c>
      <c r="E37" s="259"/>
      <c r="F37" s="259"/>
      <c r="G37" s="259"/>
      <c r="H37" s="259"/>
      <c r="I37" s="241"/>
    </row>
    <row r="38" spans="1:9" ht="14.1" customHeight="1">
      <c r="A38" s="258"/>
      <c r="B38" s="255" t="s">
        <v>351</v>
      </c>
      <c r="C38" s="252">
        <f t="shared" si="2"/>
        <v>0</v>
      </c>
      <c r="D38" s="254"/>
      <c r="E38" s="259"/>
      <c r="F38" s="259"/>
      <c r="G38" s="259"/>
      <c r="H38" s="259"/>
      <c r="I38" s="241"/>
    </row>
    <row r="39" spans="1:9" ht="14.1" customHeight="1">
      <c r="A39" s="258"/>
      <c r="B39" s="255" t="s">
        <v>352</v>
      </c>
      <c r="C39" s="252">
        <f t="shared" si="2"/>
        <v>270.14</v>
      </c>
      <c r="D39" s="254">
        <v>270.14</v>
      </c>
      <c r="E39" s="259"/>
      <c r="F39" s="259"/>
      <c r="G39" s="259"/>
      <c r="H39" s="259"/>
      <c r="I39" s="241"/>
    </row>
    <row r="40" spans="1:9" ht="14.1" customHeight="1">
      <c r="A40" s="258"/>
      <c r="B40" s="255" t="s">
        <v>353</v>
      </c>
      <c r="C40" s="252">
        <f t="shared" si="2"/>
        <v>217.52</v>
      </c>
      <c r="D40" s="254">
        <v>217.52</v>
      </c>
      <c r="E40" s="259"/>
      <c r="F40" s="259"/>
      <c r="G40" s="259"/>
      <c r="H40" s="259"/>
      <c r="I40" s="241"/>
    </row>
    <row r="41" spans="1:9" ht="26.25" customHeight="1">
      <c r="A41" s="258" t="s">
        <v>354</v>
      </c>
      <c r="B41" s="255" t="s">
        <v>60</v>
      </c>
      <c r="C41" s="252">
        <f t="shared" si="2"/>
        <v>0</v>
      </c>
      <c r="D41" s="253"/>
      <c r="E41" s="253"/>
      <c r="F41" s="253"/>
      <c r="G41" s="253"/>
      <c r="H41" s="253"/>
      <c r="I41" s="241"/>
    </row>
    <row r="42" spans="1:9" ht="14.1" hidden="1" customHeight="1">
      <c r="A42" s="258" t="s">
        <v>355</v>
      </c>
      <c r="B42" s="255" t="s">
        <v>61</v>
      </c>
      <c r="C42" s="252">
        <f t="shared" si="2"/>
        <v>0</v>
      </c>
      <c r="D42" s="253"/>
      <c r="E42" s="253"/>
      <c r="F42" s="253"/>
      <c r="G42" s="253"/>
      <c r="H42" s="253"/>
      <c r="I42" s="241"/>
    </row>
    <row r="43" spans="1:9" ht="14.1" customHeight="1">
      <c r="A43" s="250" t="s">
        <v>356</v>
      </c>
      <c r="B43" s="255" t="s">
        <v>62</v>
      </c>
      <c r="C43" s="389">
        <f t="shared" si="2"/>
        <v>201</v>
      </c>
      <c r="D43" s="388">
        <v>201</v>
      </c>
      <c r="E43" s="254"/>
      <c r="F43" s="254"/>
      <c r="G43" s="254"/>
      <c r="H43" s="254"/>
      <c r="I43" s="241"/>
    </row>
    <row r="44" spans="1:9" ht="14.1" customHeight="1">
      <c r="A44" s="258" t="s">
        <v>357</v>
      </c>
      <c r="B44" s="260" t="s">
        <v>358</v>
      </c>
      <c r="C44" s="252">
        <f t="shared" si="2"/>
        <v>0</v>
      </c>
      <c r="D44" s="253"/>
      <c r="E44" s="253"/>
      <c r="F44" s="253"/>
      <c r="G44" s="253"/>
      <c r="H44" s="253"/>
      <c r="I44" s="241"/>
    </row>
    <row r="45" spans="1:9" ht="14.1" customHeight="1">
      <c r="A45" s="258" t="s">
        <v>359</v>
      </c>
      <c r="B45" s="251" t="s">
        <v>360</v>
      </c>
      <c r="C45" s="389">
        <f t="shared" si="2"/>
        <v>746.8</v>
      </c>
      <c r="D45" s="256">
        <v>746.8</v>
      </c>
      <c r="E45" s="253"/>
      <c r="F45" s="253"/>
      <c r="G45" s="253"/>
      <c r="H45" s="253"/>
      <c r="I45" s="241"/>
    </row>
    <row r="46" spans="1:9" ht="14.1" customHeight="1">
      <c r="A46" s="250"/>
      <c r="B46" s="251"/>
      <c r="C46" s="252">
        <f t="shared" si="2"/>
        <v>0</v>
      </c>
      <c r="D46" s="253"/>
      <c r="E46" s="253"/>
      <c r="F46" s="253"/>
      <c r="G46" s="253"/>
      <c r="H46" s="253"/>
      <c r="I46" s="241"/>
    </row>
    <row r="47" spans="1:9" ht="17.25" customHeight="1">
      <c r="A47" s="261"/>
      <c r="B47" s="262" t="s">
        <v>361</v>
      </c>
      <c r="C47" s="252">
        <f t="shared" si="2"/>
        <v>31709.140000000003</v>
      </c>
      <c r="D47" s="252">
        <f>(D20+D23+D24+D44+D45+D46)</f>
        <v>2201.7200000000003</v>
      </c>
      <c r="E47" s="252">
        <f t="shared" ref="E47:H47" si="3">(E20+E23+E24+E44+E45+E46)</f>
        <v>0</v>
      </c>
      <c r="F47" s="252">
        <f t="shared" si="3"/>
        <v>26945.06</v>
      </c>
      <c r="G47" s="252">
        <f t="shared" si="3"/>
        <v>2562.36</v>
      </c>
      <c r="H47" s="252">
        <f t="shared" si="3"/>
        <v>0</v>
      </c>
      <c r="I47" s="241"/>
    </row>
    <row r="48" spans="1:9">
      <c r="A48" s="263"/>
      <c r="B48" s="263"/>
      <c r="C48" s="263"/>
      <c r="D48" s="263"/>
      <c r="E48" s="263"/>
      <c r="F48" s="263"/>
      <c r="G48" s="263"/>
      <c r="H48" s="263"/>
      <c r="I48" s="241"/>
    </row>
    <row r="49" spans="1:9" ht="30.75" customHeight="1">
      <c r="A49" s="599" t="s">
        <v>231</v>
      </c>
      <c r="B49" s="599"/>
      <c r="C49" s="600"/>
      <c r="D49" s="600"/>
      <c r="E49" s="264"/>
      <c r="F49" s="601" t="s">
        <v>232</v>
      </c>
      <c r="G49" s="601"/>
      <c r="H49" s="601"/>
      <c r="I49" s="241"/>
    </row>
    <row r="50" spans="1:9">
      <c r="A50" s="263"/>
      <c r="B50" s="263"/>
      <c r="C50" s="603" t="s">
        <v>362</v>
      </c>
      <c r="D50" s="603"/>
      <c r="E50" s="604" t="s">
        <v>363</v>
      </c>
      <c r="F50" s="604"/>
      <c r="G50" s="604"/>
      <c r="H50" s="604"/>
      <c r="I50" s="241"/>
    </row>
    <row r="51" spans="1:9">
      <c r="A51" s="263"/>
      <c r="B51" s="263"/>
      <c r="C51" s="245"/>
      <c r="D51" s="245"/>
      <c r="E51" s="245"/>
      <c r="F51" s="245"/>
      <c r="G51" s="245"/>
      <c r="H51" s="245"/>
      <c r="I51" s="241"/>
    </row>
    <row r="52" spans="1:9">
      <c r="A52" s="605" t="s">
        <v>286</v>
      </c>
      <c r="B52" s="605"/>
      <c r="C52" s="600"/>
      <c r="D52" s="600"/>
      <c r="E52" s="264"/>
      <c r="F52" s="601" t="s">
        <v>237</v>
      </c>
      <c r="G52" s="601"/>
      <c r="H52" s="601"/>
      <c r="I52" s="241"/>
    </row>
    <row r="53" spans="1:9">
      <c r="A53" s="263"/>
      <c r="B53" s="264"/>
      <c r="C53" s="603" t="s">
        <v>362</v>
      </c>
      <c r="D53" s="603"/>
      <c r="E53" s="604" t="s">
        <v>363</v>
      </c>
      <c r="F53" s="604"/>
      <c r="G53" s="604"/>
      <c r="H53" s="604"/>
    </row>
    <row r="54" spans="1:9">
      <c r="B54" s="241"/>
      <c r="C54" s="245"/>
      <c r="D54" s="245"/>
      <c r="E54" s="245"/>
      <c r="F54" s="245"/>
      <c r="G54" s="602"/>
      <c r="H54" s="602"/>
    </row>
  </sheetData>
  <mergeCells count="30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49:B49"/>
    <mergeCell ref="C49:D49"/>
    <mergeCell ref="F49:H49"/>
    <mergeCell ref="G54:H54"/>
    <mergeCell ref="C50:D50"/>
    <mergeCell ref="E50:H50"/>
    <mergeCell ref="A52:B52"/>
    <mergeCell ref="C52:D52"/>
    <mergeCell ref="F52:H52"/>
    <mergeCell ref="C53:D53"/>
    <mergeCell ref="E53:H53"/>
  </mergeCells>
  <pageMargins left="0.31496062992125984" right="0.11811023622047245" top="0.74803149606299213" bottom="0.15748031496062992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opLeftCell="A13" workbookViewId="0">
      <selection activeCell="P22" sqref="P22"/>
    </sheetView>
  </sheetViews>
  <sheetFormatPr defaultRowHeight="15"/>
  <cols>
    <col min="1" max="1" width="6.42578125" style="141" customWidth="1"/>
    <col min="2" max="2" width="13.7109375" style="141" customWidth="1"/>
    <col min="3" max="3" width="11.5703125" style="141" customWidth="1"/>
    <col min="4" max="4" width="9.140625" style="141" customWidth="1"/>
    <col min="5" max="5" width="7.140625" style="141" customWidth="1"/>
    <col min="6" max="6" width="13.7109375" style="141" customWidth="1"/>
    <col min="7" max="7" width="10" style="141" customWidth="1"/>
    <col min="8" max="8" width="13.5703125" style="141" customWidth="1"/>
    <col min="9" max="9" width="9.140625" style="141" customWidth="1"/>
    <col min="10" max="16384" width="9.140625" style="142"/>
  </cols>
  <sheetData>
    <row r="2" spans="1:8">
      <c r="A2" s="619" t="s">
        <v>410</v>
      </c>
      <c r="B2" s="619"/>
      <c r="C2" s="619"/>
      <c r="D2" s="619"/>
      <c r="E2" s="619"/>
      <c r="F2" s="619"/>
      <c r="G2" s="619"/>
      <c r="H2" s="619"/>
    </row>
    <row r="3" spans="1:8">
      <c r="A3" s="620" t="s">
        <v>250</v>
      </c>
      <c r="B3" s="620"/>
      <c r="C3" s="620"/>
      <c r="D3" s="620"/>
      <c r="E3" s="620"/>
      <c r="F3" s="620"/>
      <c r="G3" s="620"/>
      <c r="H3" s="620"/>
    </row>
    <row r="6" spans="1:8">
      <c r="A6" s="621" t="s">
        <v>411</v>
      </c>
      <c r="B6" s="621"/>
      <c r="C6" s="621"/>
      <c r="D6" s="621"/>
      <c r="E6" s="621"/>
      <c r="F6" s="621"/>
      <c r="G6" s="621"/>
      <c r="H6" s="621"/>
    </row>
    <row r="9" spans="1:8" ht="15" customHeight="1">
      <c r="A9" s="622" t="s">
        <v>467</v>
      </c>
      <c r="B9" s="622"/>
      <c r="C9" s="622"/>
      <c r="D9" s="622"/>
      <c r="E9" s="622"/>
      <c r="F9" s="622"/>
      <c r="G9" s="622"/>
      <c r="H9" s="622"/>
    </row>
    <row r="10" spans="1:8">
      <c r="D10" s="143"/>
    </row>
    <row r="11" spans="1:8">
      <c r="C11" s="621" t="s">
        <v>482</v>
      </c>
      <c r="D11" s="621"/>
      <c r="E11" s="621"/>
      <c r="F11" s="621"/>
    </row>
    <row r="12" spans="1:8">
      <c r="B12" s="618"/>
      <c r="C12" s="618"/>
      <c r="D12" s="618"/>
      <c r="E12" s="618"/>
      <c r="F12" s="618"/>
      <c r="G12" s="618"/>
    </row>
    <row r="14" spans="1:8" ht="15" customHeight="1">
      <c r="A14" s="624" t="s">
        <v>413</v>
      </c>
      <c r="B14" s="624"/>
      <c r="C14" s="144" t="s">
        <v>483</v>
      </c>
      <c r="D14" s="145"/>
      <c r="E14" s="145"/>
      <c r="F14" s="145"/>
      <c r="G14" s="145"/>
      <c r="H14" s="145"/>
    </row>
    <row r="15" spans="1:8">
      <c r="A15" s="625" t="s">
        <v>468</v>
      </c>
      <c r="B15" s="625"/>
      <c r="C15" s="625"/>
      <c r="D15" s="625"/>
      <c r="E15" s="625"/>
      <c r="F15" s="625"/>
      <c r="G15" s="625"/>
      <c r="H15" s="625"/>
    </row>
    <row r="16" spans="1:8" ht="28.5" customHeight="1">
      <c r="A16" s="146" t="s">
        <v>415</v>
      </c>
      <c r="B16" s="146" t="s">
        <v>416</v>
      </c>
      <c r="C16" s="626" t="s">
        <v>417</v>
      </c>
      <c r="D16" s="627"/>
      <c r="E16" s="628"/>
      <c r="F16" s="146" t="s">
        <v>418</v>
      </c>
      <c r="G16" s="147" t="s">
        <v>419</v>
      </c>
      <c r="H16" s="147" t="s">
        <v>420</v>
      </c>
    </row>
    <row r="17" spans="1:8">
      <c r="A17" s="148">
        <v>1</v>
      </c>
      <c r="B17" s="464" t="s">
        <v>24</v>
      </c>
      <c r="C17" s="623" t="s">
        <v>421</v>
      </c>
      <c r="D17" s="623"/>
      <c r="E17" s="623"/>
      <c r="F17" s="149" t="s">
        <v>249</v>
      </c>
      <c r="G17" s="150" t="s">
        <v>249</v>
      </c>
      <c r="H17" s="151">
        <v>26945.06</v>
      </c>
    </row>
    <row r="18" spans="1:8">
      <c r="A18" s="148">
        <v>2</v>
      </c>
      <c r="B18" s="464" t="s">
        <v>24</v>
      </c>
      <c r="C18" s="623" t="s">
        <v>469</v>
      </c>
      <c r="D18" s="623"/>
      <c r="E18" s="623"/>
      <c r="F18" s="149" t="s">
        <v>249</v>
      </c>
      <c r="G18" s="150" t="s">
        <v>249</v>
      </c>
      <c r="H18" s="151">
        <v>8189.7</v>
      </c>
    </row>
    <row r="19" spans="1:8">
      <c r="A19" s="148">
        <v>3</v>
      </c>
      <c r="B19" s="464" t="s">
        <v>24</v>
      </c>
      <c r="C19" s="623" t="s">
        <v>470</v>
      </c>
      <c r="D19" s="623"/>
      <c r="E19" s="623"/>
      <c r="F19" s="149" t="s">
        <v>249</v>
      </c>
      <c r="G19" s="150" t="s">
        <v>249</v>
      </c>
      <c r="H19" s="151">
        <v>44615.4</v>
      </c>
    </row>
    <row r="20" spans="1:8">
      <c r="A20" s="148">
        <v>4</v>
      </c>
      <c r="B20" s="464" t="s">
        <v>24</v>
      </c>
      <c r="C20" s="623" t="s">
        <v>471</v>
      </c>
      <c r="D20" s="623"/>
      <c r="E20" s="623"/>
      <c r="F20" s="149" t="s">
        <v>249</v>
      </c>
      <c r="G20" s="150" t="s">
        <v>249</v>
      </c>
      <c r="H20" s="151">
        <v>639.89</v>
      </c>
    </row>
    <row r="21" spans="1:8">
      <c r="A21" s="148"/>
      <c r="B21" s="464"/>
      <c r="C21" s="629" t="s">
        <v>251</v>
      </c>
      <c r="D21" s="629"/>
      <c r="E21" s="629"/>
      <c r="F21" s="152" t="s">
        <v>249</v>
      </c>
      <c r="G21" s="153" t="s">
        <v>249</v>
      </c>
      <c r="H21" s="154">
        <f>0+H17+H18+H19</f>
        <v>79750.16</v>
      </c>
    </row>
    <row r="22" spans="1:8">
      <c r="A22" s="148">
        <v>5</v>
      </c>
      <c r="B22" s="464" t="s">
        <v>244</v>
      </c>
      <c r="C22" s="623" t="s">
        <v>422</v>
      </c>
      <c r="D22" s="623"/>
      <c r="E22" s="623"/>
      <c r="F22" s="149" t="s">
        <v>249</v>
      </c>
      <c r="G22" s="150" t="s">
        <v>249</v>
      </c>
      <c r="H22" s="151">
        <v>435.18</v>
      </c>
    </row>
    <row r="23" spans="1:8">
      <c r="A23" s="148">
        <v>6</v>
      </c>
      <c r="B23" s="464" t="s">
        <v>244</v>
      </c>
      <c r="C23" s="623" t="s">
        <v>421</v>
      </c>
      <c r="D23" s="623"/>
      <c r="E23" s="623"/>
      <c r="F23" s="149" t="s">
        <v>249</v>
      </c>
      <c r="G23" s="150" t="s">
        <v>249</v>
      </c>
      <c r="H23" s="151">
        <v>1766.54</v>
      </c>
    </row>
    <row r="24" spans="1:8">
      <c r="A24" s="148">
        <v>7</v>
      </c>
      <c r="B24" s="464" t="s">
        <v>244</v>
      </c>
      <c r="C24" s="623" t="s">
        <v>469</v>
      </c>
      <c r="D24" s="623"/>
      <c r="E24" s="623"/>
      <c r="F24" s="149" t="s">
        <v>249</v>
      </c>
      <c r="G24" s="150" t="s">
        <v>249</v>
      </c>
      <c r="H24" s="151">
        <v>7651.72</v>
      </c>
    </row>
    <row r="25" spans="1:8">
      <c r="A25" s="148">
        <v>8</v>
      </c>
      <c r="B25" s="464" t="s">
        <v>244</v>
      </c>
      <c r="C25" s="623" t="s">
        <v>470</v>
      </c>
      <c r="D25" s="623"/>
      <c r="E25" s="623"/>
      <c r="F25" s="149" t="s">
        <v>249</v>
      </c>
      <c r="G25" s="150" t="s">
        <v>249</v>
      </c>
      <c r="H25" s="151">
        <v>4983.47</v>
      </c>
    </row>
    <row r="26" spans="1:8">
      <c r="A26" s="148">
        <v>9</v>
      </c>
      <c r="B26" s="464" t="s">
        <v>244</v>
      </c>
      <c r="C26" s="623" t="s">
        <v>471</v>
      </c>
      <c r="D26" s="623"/>
      <c r="E26" s="623"/>
      <c r="F26" s="149" t="s">
        <v>249</v>
      </c>
      <c r="G26" s="150" t="s">
        <v>249</v>
      </c>
      <c r="H26" s="151">
        <v>76.510000000000005</v>
      </c>
    </row>
    <row r="27" spans="1:8">
      <c r="A27" s="148"/>
      <c r="B27" s="464"/>
      <c r="C27" s="629" t="s">
        <v>251</v>
      </c>
      <c r="D27" s="629"/>
      <c r="E27" s="629"/>
      <c r="F27" s="152" t="s">
        <v>249</v>
      </c>
      <c r="G27" s="153" t="s">
        <v>249</v>
      </c>
      <c r="H27" s="154">
        <f>0+H22+H23+H24+H25</f>
        <v>14836.91</v>
      </c>
    </row>
    <row r="28" spans="1:8">
      <c r="A28" s="143"/>
      <c r="B28" s="465"/>
      <c r="C28" s="624"/>
      <c r="D28" s="624"/>
      <c r="E28" s="624"/>
      <c r="F28" s="155"/>
      <c r="G28" s="156"/>
      <c r="H28" s="157"/>
    </row>
    <row r="29" spans="1:8">
      <c r="A29" s="143"/>
      <c r="B29" s="465"/>
      <c r="C29" s="465"/>
      <c r="D29" s="465"/>
      <c r="E29" s="465"/>
      <c r="F29" s="155"/>
      <c r="G29" s="156"/>
      <c r="H29" s="157"/>
    </row>
    <row r="32" spans="1:8">
      <c r="A32" s="624" t="s">
        <v>231</v>
      </c>
      <c r="B32" s="624"/>
      <c r="C32" s="624"/>
      <c r="D32" s="624"/>
      <c r="E32" s="630" t="s">
        <v>232</v>
      </c>
      <c r="F32" s="630"/>
      <c r="G32" s="630"/>
      <c r="H32" s="630"/>
    </row>
    <row r="33" spans="1:8">
      <c r="E33" s="631" t="s">
        <v>423</v>
      </c>
      <c r="F33" s="631"/>
      <c r="G33" s="631"/>
      <c r="H33" s="631"/>
    </row>
    <row r="36" spans="1:8">
      <c r="A36" s="624" t="s">
        <v>236</v>
      </c>
      <c r="B36" s="624"/>
      <c r="C36" s="624"/>
      <c r="D36" s="624"/>
      <c r="E36" s="630" t="s">
        <v>237</v>
      </c>
      <c r="F36" s="630"/>
      <c r="G36" s="630"/>
      <c r="H36" s="630"/>
    </row>
    <row r="37" spans="1:8">
      <c r="E37" s="631" t="s">
        <v>423</v>
      </c>
      <c r="F37" s="631"/>
      <c r="G37" s="631"/>
      <c r="H37" s="631"/>
    </row>
  </sheetData>
  <mergeCells count="27"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opLeftCell="A19" workbookViewId="0">
      <selection activeCell="L16" sqref="L16"/>
    </sheetView>
  </sheetViews>
  <sheetFormatPr defaultRowHeight="15"/>
  <cols>
    <col min="1" max="1" width="6.42578125" style="448" customWidth="1"/>
    <col min="2" max="2" width="13.7109375" style="448" customWidth="1"/>
    <col min="3" max="3" width="11.5703125" style="448" customWidth="1"/>
    <col min="4" max="4" width="9.140625" style="448" customWidth="1"/>
    <col min="5" max="5" width="7.140625" style="448" customWidth="1"/>
    <col min="6" max="6" width="13.7109375" style="448" customWidth="1"/>
    <col min="7" max="7" width="10" style="448" customWidth="1"/>
    <col min="8" max="8" width="13.5703125" style="448" customWidth="1"/>
    <col min="9" max="9" width="9.140625" style="448" customWidth="1"/>
    <col min="10" max="16384" width="9.140625" style="142"/>
  </cols>
  <sheetData>
    <row r="2" spans="1:8">
      <c r="A2" s="638" t="s">
        <v>410</v>
      </c>
      <c r="B2" s="638"/>
      <c r="C2" s="638"/>
      <c r="D2" s="638"/>
      <c r="E2" s="638"/>
      <c r="F2" s="638"/>
      <c r="G2" s="638"/>
      <c r="H2" s="638"/>
    </row>
    <row r="3" spans="1:8">
      <c r="A3" s="639" t="s">
        <v>250</v>
      </c>
      <c r="B3" s="639"/>
      <c r="C3" s="639"/>
      <c r="D3" s="639"/>
      <c r="E3" s="639"/>
      <c r="F3" s="639"/>
      <c r="G3" s="639"/>
      <c r="H3" s="639"/>
    </row>
    <row r="6" spans="1:8">
      <c r="A6" s="640" t="s">
        <v>411</v>
      </c>
      <c r="B6" s="640"/>
      <c r="C6" s="640"/>
      <c r="D6" s="640"/>
      <c r="E6" s="640"/>
      <c r="F6" s="640"/>
      <c r="G6" s="640"/>
      <c r="H6" s="640"/>
    </row>
    <row r="9" spans="1:8" ht="15" customHeight="1">
      <c r="A9" s="641" t="s">
        <v>412</v>
      </c>
      <c r="B9" s="641"/>
      <c r="C9" s="641"/>
      <c r="D9" s="641"/>
      <c r="E9" s="641"/>
      <c r="F9" s="641"/>
      <c r="G9" s="641"/>
      <c r="H9" s="641"/>
    </row>
    <row r="10" spans="1:8">
      <c r="D10" s="449"/>
    </row>
    <row r="11" spans="1:8">
      <c r="C11" s="640" t="s">
        <v>484</v>
      </c>
      <c r="D11" s="640"/>
      <c r="E11" s="640"/>
      <c r="F11" s="640"/>
    </row>
    <row r="12" spans="1:8">
      <c r="B12" s="637"/>
      <c r="C12" s="637"/>
      <c r="D12" s="637"/>
      <c r="E12" s="637"/>
      <c r="F12" s="637"/>
      <c r="G12" s="637"/>
    </row>
    <row r="14" spans="1:8" ht="15" customHeight="1">
      <c r="A14" s="632" t="s">
        <v>413</v>
      </c>
      <c r="B14" s="632"/>
      <c r="C14" s="450" t="s">
        <v>483</v>
      </c>
      <c r="D14" s="451"/>
      <c r="E14" s="451"/>
      <c r="F14" s="451"/>
      <c r="G14" s="451"/>
      <c r="H14" s="451"/>
    </row>
    <row r="15" spans="1:8">
      <c r="A15" s="642" t="s">
        <v>414</v>
      </c>
      <c r="B15" s="642"/>
      <c r="C15" s="642"/>
      <c r="D15" s="642"/>
      <c r="E15" s="642"/>
      <c r="F15" s="642"/>
      <c r="G15" s="642"/>
      <c r="H15" s="642"/>
    </row>
    <row r="16" spans="1:8" ht="28.5" customHeight="1">
      <c r="A16" s="452" t="s">
        <v>415</v>
      </c>
      <c r="B16" s="452" t="s">
        <v>416</v>
      </c>
      <c r="C16" s="643" t="s">
        <v>417</v>
      </c>
      <c r="D16" s="644"/>
      <c r="E16" s="645"/>
      <c r="F16" s="452" t="s">
        <v>418</v>
      </c>
      <c r="G16" s="453" t="s">
        <v>419</v>
      </c>
      <c r="H16" s="453" t="s">
        <v>420</v>
      </c>
    </row>
    <row r="17" spans="1:8">
      <c r="A17" s="454">
        <v>1</v>
      </c>
      <c r="B17" s="455" t="s">
        <v>24</v>
      </c>
      <c r="C17" s="635" t="s">
        <v>421</v>
      </c>
      <c r="D17" s="635"/>
      <c r="E17" s="635"/>
      <c r="F17" s="149" t="s">
        <v>424</v>
      </c>
      <c r="G17" s="456">
        <v>1</v>
      </c>
      <c r="H17" s="457">
        <v>281111.07</v>
      </c>
    </row>
    <row r="18" spans="1:8">
      <c r="A18" s="454"/>
      <c r="B18" s="455"/>
      <c r="C18" s="636" t="s">
        <v>251</v>
      </c>
      <c r="D18" s="636"/>
      <c r="E18" s="636"/>
      <c r="F18" s="458" t="s">
        <v>424</v>
      </c>
      <c r="G18" s="459">
        <v>1</v>
      </c>
      <c r="H18" s="460">
        <f>0+H17</f>
        <v>281111.07</v>
      </c>
    </row>
    <row r="19" spans="1:8">
      <c r="A19" s="454">
        <v>2</v>
      </c>
      <c r="B19" s="455" t="s">
        <v>239</v>
      </c>
      <c r="C19" s="635" t="s">
        <v>421</v>
      </c>
      <c r="D19" s="635"/>
      <c r="E19" s="635"/>
      <c r="F19" s="149" t="s">
        <v>424</v>
      </c>
      <c r="G19" s="456">
        <v>1</v>
      </c>
      <c r="H19" s="457">
        <v>999</v>
      </c>
    </row>
    <row r="20" spans="1:8">
      <c r="A20" s="454"/>
      <c r="B20" s="455"/>
      <c r="C20" s="636" t="s">
        <v>251</v>
      </c>
      <c r="D20" s="636"/>
      <c r="E20" s="636"/>
      <c r="F20" s="458" t="s">
        <v>424</v>
      </c>
      <c r="G20" s="459">
        <v>1</v>
      </c>
      <c r="H20" s="460">
        <f>0+H19</f>
        <v>999</v>
      </c>
    </row>
    <row r="21" spans="1:8">
      <c r="A21" s="454">
        <v>3</v>
      </c>
      <c r="B21" s="455" t="s">
        <v>244</v>
      </c>
      <c r="C21" s="635" t="s">
        <v>422</v>
      </c>
      <c r="D21" s="635"/>
      <c r="E21" s="635"/>
      <c r="F21" s="149" t="s">
        <v>424</v>
      </c>
      <c r="G21" s="456">
        <v>1</v>
      </c>
      <c r="H21" s="457">
        <v>5839.64</v>
      </c>
    </row>
    <row r="22" spans="1:8">
      <c r="A22" s="454">
        <v>4</v>
      </c>
      <c r="B22" s="455" t="s">
        <v>244</v>
      </c>
      <c r="C22" s="635" t="s">
        <v>421</v>
      </c>
      <c r="D22" s="635"/>
      <c r="E22" s="635"/>
      <c r="F22" s="149" t="s">
        <v>424</v>
      </c>
      <c r="G22" s="456">
        <v>1</v>
      </c>
      <c r="H22" s="457">
        <v>194778.59</v>
      </c>
    </row>
    <row r="23" spans="1:8">
      <c r="A23" s="454"/>
      <c r="B23" s="455"/>
      <c r="C23" s="636" t="s">
        <v>251</v>
      </c>
      <c r="D23" s="636"/>
      <c r="E23" s="636"/>
      <c r="F23" s="458" t="s">
        <v>424</v>
      </c>
      <c r="G23" s="459">
        <v>1</v>
      </c>
      <c r="H23" s="460">
        <f>0+H21+H22</f>
        <v>200618.23</v>
      </c>
    </row>
    <row r="24" spans="1:8">
      <c r="A24" s="454">
        <v>5</v>
      </c>
      <c r="B24" s="455" t="s">
        <v>244</v>
      </c>
      <c r="C24" s="635" t="s">
        <v>421</v>
      </c>
      <c r="D24" s="635"/>
      <c r="E24" s="635"/>
      <c r="F24" s="149" t="s">
        <v>425</v>
      </c>
      <c r="G24" s="456">
        <v>1</v>
      </c>
      <c r="H24" s="457">
        <v>11787.16</v>
      </c>
    </row>
    <row r="25" spans="1:8">
      <c r="A25" s="454"/>
      <c r="B25" s="455"/>
      <c r="C25" s="636" t="s">
        <v>251</v>
      </c>
      <c r="D25" s="636"/>
      <c r="E25" s="636"/>
      <c r="F25" s="458" t="s">
        <v>425</v>
      </c>
      <c r="G25" s="459">
        <v>1</v>
      </c>
      <c r="H25" s="460">
        <f>0+H24</f>
        <v>11787.16</v>
      </c>
    </row>
    <row r="26" spans="1:8">
      <c r="A26" s="449"/>
      <c r="B26" s="461"/>
      <c r="C26" s="632"/>
      <c r="D26" s="632"/>
      <c r="E26" s="632"/>
      <c r="F26" s="155"/>
      <c r="G26" s="462"/>
      <c r="H26" s="463"/>
    </row>
    <row r="27" spans="1:8">
      <c r="A27" s="449"/>
      <c r="B27" s="461"/>
      <c r="C27" s="461"/>
      <c r="D27" s="461"/>
      <c r="E27" s="461"/>
      <c r="F27" s="155"/>
      <c r="G27" s="462"/>
      <c r="H27" s="463"/>
    </row>
    <row r="30" spans="1:8">
      <c r="A30" s="632" t="s">
        <v>231</v>
      </c>
      <c r="B30" s="632"/>
      <c r="C30" s="632"/>
      <c r="D30" s="632"/>
      <c r="E30" s="633" t="s">
        <v>232</v>
      </c>
      <c r="F30" s="633"/>
      <c r="G30" s="633"/>
      <c r="H30" s="633"/>
    </row>
    <row r="31" spans="1:8">
      <c r="E31" s="634" t="s">
        <v>423</v>
      </c>
      <c r="F31" s="634"/>
      <c r="G31" s="634"/>
      <c r="H31" s="634"/>
    </row>
    <row r="34" spans="1:8">
      <c r="A34" s="632" t="s">
        <v>236</v>
      </c>
      <c r="B34" s="632"/>
      <c r="C34" s="632"/>
      <c r="D34" s="632"/>
      <c r="E34" s="633" t="s">
        <v>237</v>
      </c>
      <c r="F34" s="633"/>
      <c r="G34" s="633"/>
      <c r="H34" s="633"/>
    </row>
    <row r="35" spans="1:8">
      <c r="E35" s="634" t="s">
        <v>423</v>
      </c>
      <c r="F35" s="634"/>
      <c r="G35" s="634"/>
      <c r="H35" s="634"/>
    </row>
  </sheetData>
  <mergeCells count="25">
    <mergeCell ref="C19:E19"/>
    <mergeCell ref="C20:E20"/>
    <mergeCell ref="C21:E21"/>
    <mergeCell ref="A14:B14"/>
    <mergeCell ref="A15:H15"/>
    <mergeCell ref="C16:E16"/>
    <mergeCell ref="C17:E17"/>
    <mergeCell ref="C18:E18"/>
    <mergeCell ref="B12:G12"/>
    <mergeCell ref="A2:H2"/>
    <mergeCell ref="A3:H3"/>
    <mergeCell ref="A6:H6"/>
    <mergeCell ref="A9:H9"/>
    <mergeCell ref="C11:F11"/>
    <mergeCell ref="A34:D34"/>
    <mergeCell ref="E34:H34"/>
    <mergeCell ref="E35:H35"/>
    <mergeCell ref="C22:E22"/>
    <mergeCell ref="C23:E23"/>
    <mergeCell ref="C24:E24"/>
    <mergeCell ref="C25:E25"/>
    <mergeCell ref="C26:E26"/>
    <mergeCell ref="A30:D30"/>
    <mergeCell ref="E30:H30"/>
    <mergeCell ref="E31:H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opLeftCell="A13" workbookViewId="0">
      <selection activeCell="L15" sqref="L15"/>
    </sheetView>
  </sheetViews>
  <sheetFormatPr defaultRowHeight="15"/>
  <cols>
    <col min="1" max="1" width="6.42578125" style="448" customWidth="1"/>
    <col min="2" max="2" width="13.7109375" style="448" customWidth="1"/>
    <col min="3" max="3" width="11.5703125" style="448" customWidth="1"/>
    <col min="4" max="4" width="9.140625" style="448" customWidth="1"/>
    <col min="5" max="5" width="7.140625" style="448" customWidth="1"/>
    <col min="6" max="6" width="13.7109375" style="448" customWidth="1"/>
    <col min="7" max="7" width="10" style="448" customWidth="1"/>
    <col min="8" max="8" width="13.5703125" style="448" customWidth="1"/>
    <col min="9" max="9" width="9.140625" style="448" customWidth="1"/>
    <col min="10" max="16384" width="9.140625" style="142"/>
  </cols>
  <sheetData>
    <row r="2" spans="1:8">
      <c r="A2" s="638" t="s">
        <v>410</v>
      </c>
      <c r="B2" s="638"/>
      <c r="C2" s="638"/>
      <c r="D2" s="638"/>
      <c r="E2" s="638"/>
      <c r="F2" s="638"/>
      <c r="G2" s="638"/>
      <c r="H2" s="638"/>
    </row>
    <row r="3" spans="1:8">
      <c r="A3" s="639" t="s">
        <v>250</v>
      </c>
      <c r="B3" s="639"/>
      <c r="C3" s="639"/>
      <c r="D3" s="639"/>
      <c r="E3" s="639"/>
      <c r="F3" s="639"/>
      <c r="G3" s="639"/>
      <c r="H3" s="639"/>
    </row>
    <row r="6" spans="1:8">
      <c r="A6" s="640" t="s">
        <v>411</v>
      </c>
      <c r="B6" s="640"/>
      <c r="C6" s="640"/>
      <c r="D6" s="640"/>
      <c r="E6" s="640"/>
      <c r="F6" s="640"/>
      <c r="G6" s="640"/>
      <c r="H6" s="640"/>
    </row>
    <row r="9" spans="1:8" ht="15" customHeight="1">
      <c r="A9" s="641" t="s">
        <v>412</v>
      </c>
      <c r="B9" s="641"/>
      <c r="C9" s="641"/>
      <c r="D9" s="641"/>
      <c r="E9" s="641"/>
      <c r="F9" s="641"/>
      <c r="G9" s="641"/>
      <c r="H9" s="641"/>
    </row>
    <row r="10" spans="1:8">
      <c r="D10" s="449"/>
    </row>
    <row r="11" spans="1:8">
      <c r="C11" s="640" t="s">
        <v>482</v>
      </c>
      <c r="D11" s="640"/>
      <c r="E11" s="640"/>
      <c r="F11" s="640"/>
    </row>
    <row r="12" spans="1:8">
      <c r="B12" s="637"/>
      <c r="C12" s="637"/>
      <c r="D12" s="637"/>
      <c r="E12" s="637"/>
      <c r="F12" s="637"/>
      <c r="G12" s="637"/>
    </row>
    <row r="14" spans="1:8" ht="15" customHeight="1">
      <c r="A14" s="632" t="s">
        <v>413</v>
      </c>
      <c r="B14" s="632"/>
      <c r="C14" s="450" t="s">
        <v>483</v>
      </c>
      <c r="D14" s="451"/>
      <c r="E14" s="451"/>
      <c r="F14" s="451"/>
      <c r="G14" s="451"/>
      <c r="H14" s="451"/>
    </row>
    <row r="15" spans="1:8">
      <c r="A15" s="642" t="s">
        <v>414</v>
      </c>
      <c r="B15" s="642"/>
      <c r="C15" s="642"/>
      <c r="D15" s="642"/>
      <c r="E15" s="642"/>
      <c r="F15" s="642"/>
      <c r="G15" s="642"/>
      <c r="H15" s="642"/>
    </row>
    <row r="16" spans="1:8" ht="28.5" customHeight="1">
      <c r="A16" s="452" t="s">
        <v>415</v>
      </c>
      <c r="B16" s="452" t="s">
        <v>416</v>
      </c>
      <c r="C16" s="643" t="s">
        <v>417</v>
      </c>
      <c r="D16" s="644"/>
      <c r="E16" s="645"/>
      <c r="F16" s="452" t="s">
        <v>418</v>
      </c>
      <c r="G16" s="453" t="s">
        <v>419</v>
      </c>
      <c r="H16" s="453" t="s">
        <v>420</v>
      </c>
    </row>
    <row r="17" spans="1:8">
      <c r="A17" s="454">
        <v>1</v>
      </c>
      <c r="B17" s="455" t="s">
        <v>24</v>
      </c>
      <c r="C17" s="635" t="s">
        <v>421</v>
      </c>
      <c r="D17" s="635"/>
      <c r="E17" s="635"/>
      <c r="F17" s="149" t="s">
        <v>249</v>
      </c>
      <c r="G17" s="456" t="s">
        <v>249</v>
      </c>
      <c r="H17" s="457">
        <v>281111.07</v>
      </c>
    </row>
    <row r="18" spans="1:8">
      <c r="A18" s="454"/>
      <c r="B18" s="455"/>
      <c r="C18" s="636" t="s">
        <v>251</v>
      </c>
      <c r="D18" s="636"/>
      <c r="E18" s="636"/>
      <c r="F18" s="458" t="s">
        <v>249</v>
      </c>
      <c r="G18" s="459" t="s">
        <v>249</v>
      </c>
      <c r="H18" s="460">
        <f>0+H17</f>
        <v>281111.07</v>
      </c>
    </row>
    <row r="19" spans="1:8">
      <c r="A19" s="454">
        <v>2</v>
      </c>
      <c r="B19" s="455" t="s">
        <v>239</v>
      </c>
      <c r="C19" s="635" t="s">
        <v>421</v>
      </c>
      <c r="D19" s="635"/>
      <c r="E19" s="635"/>
      <c r="F19" s="149" t="s">
        <v>249</v>
      </c>
      <c r="G19" s="456" t="s">
        <v>249</v>
      </c>
      <c r="H19" s="457">
        <v>999</v>
      </c>
    </row>
    <row r="20" spans="1:8">
      <c r="A20" s="454"/>
      <c r="B20" s="455"/>
      <c r="C20" s="636" t="s">
        <v>251</v>
      </c>
      <c r="D20" s="636"/>
      <c r="E20" s="636"/>
      <c r="F20" s="458" t="s">
        <v>249</v>
      </c>
      <c r="G20" s="459" t="s">
        <v>249</v>
      </c>
      <c r="H20" s="460">
        <f>0+H19</f>
        <v>999</v>
      </c>
    </row>
    <row r="21" spans="1:8">
      <c r="A21" s="454">
        <v>3</v>
      </c>
      <c r="B21" s="455" t="s">
        <v>244</v>
      </c>
      <c r="C21" s="635" t="s">
        <v>422</v>
      </c>
      <c r="D21" s="635"/>
      <c r="E21" s="635"/>
      <c r="F21" s="149" t="s">
        <v>249</v>
      </c>
      <c r="G21" s="456" t="s">
        <v>249</v>
      </c>
      <c r="H21" s="457">
        <v>5839.64</v>
      </c>
    </row>
    <row r="22" spans="1:8">
      <c r="A22" s="454">
        <v>4</v>
      </c>
      <c r="B22" s="455" t="s">
        <v>244</v>
      </c>
      <c r="C22" s="635" t="s">
        <v>421</v>
      </c>
      <c r="D22" s="635"/>
      <c r="E22" s="635"/>
      <c r="F22" s="149" t="s">
        <v>249</v>
      </c>
      <c r="G22" s="456" t="s">
        <v>249</v>
      </c>
      <c r="H22" s="457">
        <v>206565.75</v>
      </c>
    </row>
    <row r="23" spans="1:8">
      <c r="A23" s="454"/>
      <c r="B23" s="455"/>
      <c r="C23" s="636" t="s">
        <v>251</v>
      </c>
      <c r="D23" s="636"/>
      <c r="E23" s="636"/>
      <c r="F23" s="458" t="s">
        <v>249</v>
      </c>
      <c r="G23" s="459" t="s">
        <v>249</v>
      </c>
      <c r="H23" s="460">
        <f>0+H21+H22</f>
        <v>212405.39</v>
      </c>
    </row>
    <row r="24" spans="1:8">
      <c r="A24" s="449"/>
      <c r="B24" s="461"/>
      <c r="C24" s="632"/>
      <c r="D24" s="632"/>
      <c r="E24" s="632"/>
      <c r="F24" s="155"/>
      <c r="G24" s="462"/>
      <c r="H24" s="463"/>
    </row>
    <row r="25" spans="1:8">
      <c r="A25" s="449"/>
      <c r="B25" s="461"/>
      <c r="C25" s="461"/>
      <c r="D25" s="461"/>
      <c r="E25" s="461"/>
      <c r="F25" s="155"/>
      <c r="G25" s="462"/>
      <c r="H25" s="463"/>
    </row>
    <row r="28" spans="1:8">
      <c r="A28" s="632" t="s">
        <v>231</v>
      </c>
      <c r="B28" s="632"/>
      <c r="C28" s="632"/>
      <c r="D28" s="632"/>
      <c r="E28" s="633" t="s">
        <v>232</v>
      </c>
      <c r="F28" s="633"/>
      <c r="G28" s="633"/>
      <c r="H28" s="633"/>
    </row>
    <row r="29" spans="1:8">
      <c r="E29" s="634" t="s">
        <v>423</v>
      </c>
      <c r="F29" s="634"/>
      <c r="G29" s="634"/>
      <c r="H29" s="634"/>
    </row>
    <row r="32" spans="1:8">
      <c r="A32" s="632" t="s">
        <v>236</v>
      </c>
      <c r="B32" s="632"/>
      <c r="C32" s="632"/>
      <c r="D32" s="632"/>
      <c r="E32" s="633" t="s">
        <v>237</v>
      </c>
      <c r="F32" s="633"/>
      <c r="G32" s="633"/>
      <c r="H32" s="633"/>
    </row>
    <row r="33" spans="5:8">
      <c r="E33" s="634" t="s">
        <v>423</v>
      </c>
      <c r="F33" s="634"/>
      <c r="G33" s="634"/>
      <c r="H33" s="634"/>
    </row>
  </sheetData>
  <mergeCells count="23">
    <mergeCell ref="B12:G12"/>
    <mergeCell ref="A2:H2"/>
    <mergeCell ref="A3:H3"/>
    <mergeCell ref="A6:H6"/>
    <mergeCell ref="A9:H9"/>
    <mergeCell ref="C11:F11"/>
    <mergeCell ref="A14:B14"/>
    <mergeCell ref="A15:H15"/>
    <mergeCell ref="C16:E16"/>
    <mergeCell ref="C17:E17"/>
    <mergeCell ref="C18:E18"/>
    <mergeCell ref="A32:D32"/>
    <mergeCell ref="E32:H32"/>
    <mergeCell ref="E33:H33"/>
    <mergeCell ref="C19:E19"/>
    <mergeCell ref="C20:E20"/>
    <mergeCell ref="C21:E21"/>
    <mergeCell ref="C22:E22"/>
    <mergeCell ref="C23:E23"/>
    <mergeCell ref="C24:E24"/>
    <mergeCell ref="A28:D28"/>
    <mergeCell ref="E28:H28"/>
    <mergeCell ref="E29:H2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31" workbookViewId="0">
      <selection activeCell="I31" sqref="I31"/>
    </sheetView>
  </sheetViews>
  <sheetFormatPr defaultRowHeight="12"/>
  <cols>
    <col min="1" max="1" width="23.42578125" style="266" customWidth="1"/>
    <col min="2" max="2" width="7.85546875" style="266" customWidth="1"/>
    <col min="3" max="4" width="8.140625" style="266" customWidth="1"/>
    <col min="5" max="5" width="7.5703125" style="266" customWidth="1"/>
    <col min="6" max="7" width="7.42578125" style="266" customWidth="1"/>
    <col min="8" max="8" width="8.42578125" style="266" customWidth="1"/>
    <col min="9" max="9" width="8.140625" style="266" customWidth="1"/>
    <col min="10" max="10" width="6" style="266" customWidth="1"/>
    <col min="11" max="11" width="8.140625" style="266" customWidth="1"/>
    <col min="12" max="12" width="8.85546875" style="266" customWidth="1"/>
    <col min="13" max="13" width="8.28515625" style="266" customWidth="1"/>
    <col min="14" max="14" width="9.140625" style="266"/>
    <col min="15" max="16" width="7.5703125" style="266" customWidth="1"/>
    <col min="17" max="17" width="5.140625" style="266" customWidth="1"/>
    <col min="18" max="18" width="9.42578125" style="266" customWidth="1"/>
    <col min="19" max="19" width="8.5703125" style="266" customWidth="1"/>
    <col min="20" max="16384" width="9.140625" style="266"/>
  </cols>
  <sheetData>
    <row r="1" spans="1:27" ht="12.7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672" t="s">
        <v>364</v>
      </c>
      <c r="O1" s="672"/>
      <c r="P1" s="672"/>
      <c r="Q1" s="672"/>
      <c r="R1" s="672"/>
      <c r="S1" s="672"/>
    </row>
    <row r="2" spans="1:27" ht="18" customHeight="1">
      <c r="A2" s="265"/>
      <c r="B2" s="673" t="s">
        <v>294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2"/>
      <c r="O2" s="672"/>
      <c r="P2" s="672"/>
      <c r="Q2" s="672"/>
      <c r="R2" s="672"/>
      <c r="S2" s="672"/>
    </row>
    <row r="3" spans="1:27" ht="9.75" customHeight="1">
      <c r="A3" s="265"/>
      <c r="B3" s="265"/>
      <c r="C3" s="265"/>
      <c r="D3" s="265"/>
      <c r="E3" s="265"/>
      <c r="F3" s="265"/>
      <c r="G3" s="265"/>
      <c r="H3" s="265" t="s">
        <v>365</v>
      </c>
      <c r="I3" s="267"/>
      <c r="J3" s="267"/>
      <c r="K3" s="267"/>
      <c r="L3" s="267"/>
      <c r="M3" s="267"/>
      <c r="N3" s="268"/>
      <c r="O3" s="268"/>
      <c r="P3" s="268"/>
      <c r="Q3" s="268"/>
      <c r="R3" s="268"/>
      <c r="S3" s="268"/>
    </row>
    <row r="4" spans="1:27" ht="0.75" customHeight="1">
      <c r="A4" s="265"/>
      <c r="B4" s="265"/>
      <c r="C4" s="265"/>
      <c r="D4" s="265"/>
      <c r="E4" s="265"/>
      <c r="F4" s="265"/>
      <c r="G4" s="265"/>
      <c r="H4" s="265"/>
      <c r="I4" s="267"/>
      <c r="J4" s="267"/>
      <c r="K4" s="267"/>
      <c r="L4" s="267"/>
      <c r="M4" s="267"/>
      <c r="N4" s="268"/>
      <c r="O4" s="268"/>
      <c r="P4" s="268"/>
      <c r="Q4" s="268"/>
      <c r="R4" s="268"/>
      <c r="S4" s="268"/>
      <c r="U4" s="269"/>
      <c r="V4" s="269"/>
      <c r="W4" s="269"/>
    </row>
    <row r="5" spans="1:27" ht="26.25" customHeight="1">
      <c r="A5" s="674" t="s">
        <v>485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269"/>
      <c r="U5" s="269"/>
      <c r="V5" s="269"/>
    </row>
    <row r="6" spans="1:27" ht="3" customHeight="1">
      <c r="A6" s="270"/>
      <c r="B6" s="270"/>
      <c r="C6" s="270"/>
      <c r="D6" s="270"/>
      <c r="E6" s="270"/>
      <c r="F6" s="270"/>
      <c r="G6" s="270"/>
      <c r="H6" s="270"/>
      <c r="I6" s="270"/>
      <c r="J6" s="675"/>
      <c r="K6" s="675"/>
      <c r="L6" s="675"/>
      <c r="M6" s="675"/>
      <c r="N6" s="270"/>
      <c r="O6" s="270"/>
      <c r="P6" s="270"/>
      <c r="Q6" s="270"/>
      <c r="R6" s="270"/>
      <c r="S6" s="270"/>
    </row>
    <row r="7" spans="1:27" ht="12" customHeight="1">
      <c r="A7" s="271"/>
      <c r="B7" s="271"/>
      <c r="C7" s="271"/>
      <c r="D7" s="675" t="s">
        <v>426</v>
      </c>
      <c r="E7" s="675"/>
      <c r="F7" s="675"/>
      <c r="G7" s="675"/>
      <c r="H7" s="675"/>
      <c r="I7" s="675"/>
      <c r="J7" s="675"/>
      <c r="K7" s="675"/>
      <c r="L7" s="675"/>
      <c r="M7" s="272"/>
      <c r="N7" s="271"/>
      <c r="O7" s="271"/>
      <c r="P7" s="271"/>
      <c r="Q7" s="271"/>
      <c r="R7" s="271"/>
      <c r="S7" s="271"/>
    </row>
    <row r="8" spans="1:27" ht="8.25" customHeight="1">
      <c r="A8" s="271"/>
      <c r="B8" s="271"/>
      <c r="C8" s="271"/>
      <c r="D8" s="271"/>
      <c r="E8" s="676" t="s">
        <v>366</v>
      </c>
      <c r="F8" s="676"/>
      <c r="G8" s="676"/>
      <c r="H8" s="676"/>
      <c r="I8" s="676"/>
      <c r="J8" s="676"/>
      <c r="K8" s="676"/>
      <c r="L8" s="676"/>
      <c r="M8" s="272"/>
      <c r="N8" s="271"/>
      <c r="O8" s="271"/>
      <c r="P8" s="271"/>
      <c r="Q8" s="271"/>
      <c r="R8" s="271"/>
      <c r="S8" s="271"/>
    </row>
    <row r="9" spans="1:27" ht="0.75" customHeight="1">
      <c r="A9" s="273"/>
      <c r="B9" s="274"/>
      <c r="C9" s="274"/>
      <c r="D9" s="274"/>
      <c r="E9" s="274"/>
      <c r="F9" s="274"/>
      <c r="G9" s="274"/>
      <c r="H9" s="275"/>
      <c r="I9" s="275"/>
      <c r="J9" s="647"/>
      <c r="K9" s="647"/>
      <c r="L9" s="265"/>
      <c r="M9" s="265"/>
      <c r="N9" s="271"/>
      <c r="O9" s="271"/>
      <c r="P9" s="271"/>
      <c r="Q9" s="271"/>
      <c r="R9" s="271"/>
      <c r="S9" s="271"/>
    </row>
    <row r="10" spans="1:27" ht="12.75" customHeight="1">
      <c r="A10" s="275"/>
      <c r="B10" s="677" t="s">
        <v>367</v>
      </c>
      <c r="C10" s="678"/>
      <c r="D10" s="276" t="s">
        <v>368</v>
      </c>
      <c r="E10" s="277"/>
      <c r="F10" s="278"/>
      <c r="G10" s="278"/>
      <c r="H10" s="275"/>
      <c r="I10" s="275"/>
      <c r="J10" s="679"/>
      <c r="K10" s="679"/>
      <c r="L10" s="265"/>
      <c r="M10" s="265"/>
      <c r="N10" s="265"/>
      <c r="O10" s="265"/>
      <c r="P10" s="265"/>
      <c r="Q10" s="279"/>
      <c r="R10" s="279"/>
      <c r="S10" s="279"/>
    </row>
    <row r="11" spans="1:27" ht="21.75" customHeight="1">
      <c r="A11" s="280" t="s">
        <v>369</v>
      </c>
      <c r="B11" s="281" t="s">
        <v>370</v>
      </c>
      <c r="C11" s="281" t="s">
        <v>371</v>
      </c>
      <c r="D11" s="282" t="s">
        <v>372</v>
      </c>
      <c r="E11" s="283" t="s">
        <v>373</v>
      </c>
      <c r="F11" s="284"/>
      <c r="G11" s="278"/>
      <c r="H11" s="275"/>
      <c r="I11" s="275"/>
      <c r="J11" s="285"/>
      <c r="K11" s="285"/>
      <c r="L11" s="265"/>
      <c r="M11" s="265"/>
      <c r="N11" s="265"/>
      <c r="O11" s="265"/>
      <c r="P11" s="265"/>
      <c r="Q11" s="279"/>
      <c r="R11" s="279"/>
      <c r="S11" s="279"/>
    </row>
    <row r="12" spans="1:27" ht="14.25" customHeight="1">
      <c r="A12" s="286" t="s">
        <v>374</v>
      </c>
      <c r="B12" s="287">
        <v>1</v>
      </c>
      <c r="C12" s="287">
        <v>1</v>
      </c>
      <c r="D12" s="288" t="s">
        <v>375</v>
      </c>
      <c r="E12" s="289" t="s">
        <v>375</v>
      </c>
      <c r="F12" s="274"/>
      <c r="G12" s="274"/>
      <c r="H12" s="275"/>
      <c r="I12" s="290" t="s">
        <v>376</v>
      </c>
      <c r="J12" s="680" t="s">
        <v>12</v>
      </c>
      <c r="K12" s="680"/>
      <c r="L12" s="680"/>
      <c r="M12" s="680"/>
      <c r="N12" s="680"/>
      <c r="O12" s="680"/>
      <c r="P12" s="647"/>
      <c r="Q12" s="647"/>
      <c r="R12" s="670">
        <v>1</v>
      </c>
      <c r="S12" s="671"/>
    </row>
    <row r="13" spans="1:27" ht="14.25" customHeight="1">
      <c r="A13" s="286" t="s">
        <v>377</v>
      </c>
      <c r="B13" s="291">
        <v>14</v>
      </c>
      <c r="C13" s="291">
        <v>14</v>
      </c>
      <c r="D13" s="292">
        <v>14</v>
      </c>
      <c r="E13" s="293">
        <v>14</v>
      </c>
      <c r="F13" s="294"/>
      <c r="G13" s="294"/>
      <c r="H13" s="275"/>
      <c r="I13" s="654"/>
      <c r="J13" s="654"/>
      <c r="K13" s="654"/>
      <c r="L13" s="654"/>
      <c r="M13" s="654"/>
      <c r="N13" s="654"/>
      <c r="O13" s="654"/>
      <c r="P13" s="265"/>
      <c r="Q13" s="279"/>
      <c r="R13" s="279"/>
      <c r="S13" s="279"/>
    </row>
    <row r="14" spans="1:27" ht="14.25" customHeight="1">
      <c r="A14" s="286" t="s">
        <v>378</v>
      </c>
      <c r="B14" s="291">
        <v>202</v>
      </c>
      <c r="C14" s="291">
        <v>202</v>
      </c>
      <c r="D14" s="291">
        <v>202</v>
      </c>
      <c r="E14" s="293">
        <v>202</v>
      </c>
      <c r="F14" s="294"/>
      <c r="G14" s="294"/>
      <c r="H14" s="275"/>
      <c r="I14" s="295" t="s">
        <v>379</v>
      </c>
      <c r="J14" s="295"/>
      <c r="K14" s="296"/>
      <c r="L14" s="296"/>
      <c r="M14" s="297"/>
      <c r="N14" s="275"/>
      <c r="O14" s="275"/>
      <c r="P14" s="289">
        <v>9</v>
      </c>
      <c r="Q14" s="289">
        <v>2</v>
      </c>
      <c r="R14" s="298">
        <v>1</v>
      </c>
      <c r="S14" s="298">
        <v>1</v>
      </c>
    </row>
    <row r="15" spans="1:27" ht="4.5" customHeight="1" thickBot="1">
      <c r="A15" s="299"/>
      <c r="B15" s="300"/>
      <c r="C15" s="300"/>
      <c r="D15" s="301"/>
      <c r="E15" s="295"/>
      <c r="F15" s="295"/>
      <c r="G15" s="295"/>
      <c r="H15" s="297"/>
      <c r="I15" s="275"/>
      <c r="J15" s="275"/>
      <c r="K15" s="275"/>
      <c r="L15" s="265"/>
      <c r="M15" s="302"/>
      <c r="N15" s="265"/>
      <c r="O15" s="265"/>
      <c r="P15" s="265"/>
      <c r="Q15" s="302"/>
      <c r="R15" s="302"/>
      <c r="S15" s="302"/>
    </row>
    <row r="16" spans="1:27" ht="13.5" customHeight="1">
      <c r="A16" s="655" t="s">
        <v>380</v>
      </c>
      <c r="B16" s="657" t="s">
        <v>381</v>
      </c>
      <c r="C16" s="658"/>
      <c r="D16" s="658"/>
      <c r="E16" s="658"/>
      <c r="F16" s="658"/>
      <c r="G16" s="659"/>
      <c r="H16" s="660" t="s">
        <v>382</v>
      </c>
      <c r="I16" s="661"/>
      <c r="J16" s="661"/>
      <c r="K16" s="661"/>
      <c r="L16" s="662"/>
      <c r="M16" s="660" t="s">
        <v>383</v>
      </c>
      <c r="N16" s="661"/>
      <c r="O16" s="661"/>
      <c r="P16" s="661"/>
      <c r="Q16" s="661"/>
      <c r="R16" s="661"/>
      <c r="S16" s="662"/>
      <c r="U16" s="303"/>
      <c r="V16" s="304"/>
      <c r="W16" s="304"/>
      <c r="X16" s="304"/>
      <c r="Y16" s="304"/>
      <c r="Z16" s="304"/>
      <c r="AA16" s="304"/>
    </row>
    <row r="17" spans="1:27" ht="13.5" customHeight="1">
      <c r="A17" s="656"/>
      <c r="B17" s="663" t="s">
        <v>384</v>
      </c>
      <c r="C17" s="664"/>
      <c r="D17" s="664"/>
      <c r="E17" s="665" t="s">
        <v>367</v>
      </c>
      <c r="F17" s="666"/>
      <c r="G17" s="667"/>
      <c r="H17" s="653" t="s">
        <v>385</v>
      </c>
      <c r="I17" s="649" t="s">
        <v>386</v>
      </c>
      <c r="J17" s="649" t="s">
        <v>387</v>
      </c>
      <c r="K17" s="651" t="s">
        <v>388</v>
      </c>
      <c r="L17" s="652" t="s">
        <v>251</v>
      </c>
      <c r="M17" s="653" t="s">
        <v>385</v>
      </c>
      <c r="N17" s="649" t="s">
        <v>386</v>
      </c>
      <c r="O17" s="649" t="s">
        <v>387</v>
      </c>
      <c r="P17" s="651" t="s">
        <v>389</v>
      </c>
      <c r="Q17" s="649" t="s">
        <v>390</v>
      </c>
      <c r="R17" s="649" t="s">
        <v>391</v>
      </c>
      <c r="S17" s="668" t="s">
        <v>251</v>
      </c>
      <c r="U17" s="303"/>
      <c r="V17" s="304"/>
      <c r="W17" s="304"/>
      <c r="X17" s="304"/>
      <c r="Y17" s="304"/>
      <c r="Z17" s="304"/>
      <c r="AA17" s="304"/>
    </row>
    <row r="18" spans="1:27" ht="70.5" customHeight="1">
      <c r="A18" s="656"/>
      <c r="B18" s="305" t="s">
        <v>370</v>
      </c>
      <c r="C18" s="306" t="s">
        <v>392</v>
      </c>
      <c r="D18" s="306" t="s">
        <v>393</v>
      </c>
      <c r="E18" s="307" t="s">
        <v>370</v>
      </c>
      <c r="F18" s="306" t="s">
        <v>392</v>
      </c>
      <c r="G18" s="308" t="s">
        <v>394</v>
      </c>
      <c r="H18" s="653"/>
      <c r="I18" s="649"/>
      <c r="J18" s="649"/>
      <c r="K18" s="651"/>
      <c r="L18" s="652"/>
      <c r="M18" s="653"/>
      <c r="N18" s="649"/>
      <c r="O18" s="649"/>
      <c r="P18" s="651"/>
      <c r="Q18" s="649"/>
      <c r="R18" s="649"/>
      <c r="S18" s="669"/>
    </row>
    <row r="19" spans="1:27" ht="10.5" customHeight="1">
      <c r="A19" s="309">
        <v>1</v>
      </c>
      <c r="B19" s="310">
        <v>2</v>
      </c>
      <c r="C19" s="311">
        <v>3</v>
      </c>
      <c r="D19" s="311">
        <v>4</v>
      </c>
      <c r="E19" s="312">
        <v>5</v>
      </c>
      <c r="F19" s="311">
        <v>6</v>
      </c>
      <c r="G19" s="313">
        <v>7</v>
      </c>
      <c r="H19" s="314">
        <v>8</v>
      </c>
      <c r="I19" s="312">
        <v>9</v>
      </c>
      <c r="J19" s="312">
        <v>10</v>
      </c>
      <c r="K19" s="312">
        <v>11</v>
      </c>
      <c r="L19" s="315">
        <v>12</v>
      </c>
      <c r="M19" s="314">
        <v>13</v>
      </c>
      <c r="N19" s="312">
        <v>14</v>
      </c>
      <c r="O19" s="312">
        <v>15</v>
      </c>
      <c r="P19" s="312">
        <v>16</v>
      </c>
      <c r="Q19" s="312">
        <v>17</v>
      </c>
      <c r="R19" s="312">
        <v>18</v>
      </c>
      <c r="S19" s="315">
        <v>19</v>
      </c>
    </row>
    <row r="20" spans="1:27" ht="21" customHeight="1">
      <c r="A20" s="316" t="s">
        <v>395</v>
      </c>
      <c r="B20" s="317">
        <v>1.75</v>
      </c>
      <c r="C20" s="318">
        <v>1.75</v>
      </c>
      <c r="D20" s="318">
        <v>1.75</v>
      </c>
      <c r="E20" s="319">
        <v>1.75</v>
      </c>
      <c r="F20" s="318">
        <v>1.75</v>
      </c>
      <c r="G20" s="320">
        <v>1.75</v>
      </c>
      <c r="H20" s="321">
        <v>28374</v>
      </c>
      <c r="I20" s="318">
        <v>4277</v>
      </c>
      <c r="J20" s="318"/>
      <c r="K20" s="318"/>
      <c r="L20" s="322">
        <f t="shared" ref="L20:L39" si="0">SUM(H20:K20)</f>
        <v>32651</v>
      </c>
      <c r="M20" s="321">
        <v>28374</v>
      </c>
      <c r="N20" s="323">
        <v>4277</v>
      </c>
      <c r="O20" s="318"/>
      <c r="P20" s="318"/>
      <c r="Q20" s="318"/>
      <c r="R20" s="318"/>
      <c r="S20" s="322">
        <f t="shared" ref="S20:S39" si="1">SUM(M20:R20)</f>
        <v>32651</v>
      </c>
    </row>
    <row r="21" spans="1:27" ht="14.25" customHeight="1">
      <c r="A21" s="324" t="s">
        <v>396</v>
      </c>
      <c r="B21" s="321">
        <v>1.75</v>
      </c>
      <c r="C21" s="318">
        <v>1.75</v>
      </c>
      <c r="D21" s="318">
        <v>1.75</v>
      </c>
      <c r="E21" s="319">
        <v>1.75</v>
      </c>
      <c r="F21" s="318">
        <v>1.75</v>
      </c>
      <c r="G21" s="320">
        <v>1.75</v>
      </c>
      <c r="H21" s="321">
        <v>28374</v>
      </c>
      <c r="I21" s="318">
        <v>4277</v>
      </c>
      <c r="J21" s="318"/>
      <c r="K21" s="318"/>
      <c r="L21" s="322">
        <f t="shared" si="0"/>
        <v>32651</v>
      </c>
      <c r="M21" s="321">
        <v>28374</v>
      </c>
      <c r="N21" s="323">
        <v>4277</v>
      </c>
      <c r="O21" s="318"/>
      <c r="P21" s="318"/>
      <c r="Q21" s="318"/>
      <c r="R21" s="318"/>
      <c r="S21" s="322">
        <f t="shared" si="1"/>
        <v>32651</v>
      </c>
    </row>
    <row r="22" spans="1:27" ht="14.25" customHeight="1">
      <c r="A22" s="325" t="s">
        <v>397</v>
      </c>
      <c r="B22" s="321">
        <v>15.87</v>
      </c>
      <c r="C22" s="318">
        <v>15.87</v>
      </c>
      <c r="D22" s="318">
        <v>15.87</v>
      </c>
      <c r="E22" s="319">
        <v>15.87</v>
      </c>
      <c r="F22" s="318">
        <v>15.87</v>
      </c>
      <c r="G22" s="320">
        <v>15.87</v>
      </c>
      <c r="H22" s="321">
        <v>161994</v>
      </c>
      <c r="I22" s="318"/>
      <c r="J22" s="318"/>
      <c r="K22" s="318"/>
      <c r="L22" s="322">
        <f t="shared" si="0"/>
        <v>161994</v>
      </c>
      <c r="M22" s="326">
        <v>161994</v>
      </c>
      <c r="N22" s="318"/>
      <c r="O22" s="318"/>
      <c r="P22" s="318"/>
      <c r="Q22" s="319"/>
      <c r="R22" s="319"/>
      <c r="S22" s="322">
        <f t="shared" si="1"/>
        <v>161994</v>
      </c>
    </row>
    <row r="23" spans="1:27" ht="14.25" customHeight="1">
      <c r="A23" s="324" t="s">
        <v>396</v>
      </c>
      <c r="B23" s="321">
        <v>15.87</v>
      </c>
      <c r="C23" s="318">
        <v>15.87</v>
      </c>
      <c r="D23" s="318">
        <v>15.87</v>
      </c>
      <c r="E23" s="319">
        <v>15.87</v>
      </c>
      <c r="F23" s="318">
        <v>15.87</v>
      </c>
      <c r="G23" s="320">
        <v>15.87</v>
      </c>
      <c r="H23" s="321">
        <v>161994</v>
      </c>
      <c r="I23" s="318"/>
      <c r="J23" s="318"/>
      <c r="K23" s="318"/>
      <c r="L23" s="322">
        <f t="shared" si="0"/>
        <v>161994</v>
      </c>
      <c r="M23" s="326">
        <v>161994</v>
      </c>
      <c r="N23" s="318"/>
      <c r="O23" s="318"/>
      <c r="P23" s="318"/>
      <c r="Q23" s="319"/>
      <c r="R23" s="319"/>
      <c r="S23" s="322">
        <f t="shared" si="1"/>
        <v>161994</v>
      </c>
    </row>
    <row r="24" spans="1:27" ht="14.25" customHeight="1">
      <c r="A24" s="327" t="s">
        <v>398</v>
      </c>
      <c r="B24" s="328">
        <v>7.45</v>
      </c>
      <c r="C24" s="329">
        <v>7.45</v>
      </c>
      <c r="D24" s="330">
        <v>7.45</v>
      </c>
      <c r="E24" s="331">
        <v>7.45</v>
      </c>
      <c r="F24" s="329">
        <v>7.45</v>
      </c>
      <c r="G24" s="332">
        <v>7.45</v>
      </c>
      <c r="H24" s="321">
        <v>75550</v>
      </c>
      <c r="I24" s="329"/>
      <c r="J24" s="329"/>
      <c r="K24" s="330"/>
      <c r="L24" s="322">
        <f t="shared" si="0"/>
        <v>75550</v>
      </c>
      <c r="M24" s="326">
        <v>73546</v>
      </c>
      <c r="N24" s="329"/>
      <c r="O24" s="329"/>
      <c r="P24" s="329"/>
      <c r="Q24" s="331"/>
      <c r="R24" s="331"/>
      <c r="S24" s="322">
        <f t="shared" si="1"/>
        <v>73546</v>
      </c>
    </row>
    <row r="25" spans="1:27" ht="14.25" customHeight="1">
      <c r="A25" s="333" t="s">
        <v>399</v>
      </c>
      <c r="B25" s="328">
        <v>4.93</v>
      </c>
      <c r="C25" s="329">
        <v>4.93</v>
      </c>
      <c r="D25" s="330">
        <v>4.93</v>
      </c>
      <c r="E25" s="331">
        <v>4.93</v>
      </c>
      <c r="F25" s="329">
        <v>4.93</v>
      </c>
      <c r="G25" s="332">
        <v>4.93</v>
      </c>
      <c r="H25" s="321">
        <v>50247</v>
      </c>
      <c r="I25" s="329"/>
      <c r="J25" s="329"/>
      <c r="K25" s="330"/>
      <c r="L25" s="322">
        <f t="shared" si="0"/>
        <v>50247</v>
      </c>
      <c r="M25" s="326">
        <v>50247</v>
      </c>
      <c r="N25" s="329"/>
      <c r="O25" s="334"/>
      <c r="P25" s="329"/>
      <c r="Q25" s="331"/>
      <c r="R25" s="331"/>
      <c r="S25" s="322">
        <f t="shared" si="1"/>
        <v>50247</v>
      </c>
    </row>
    <row r="26" spans="1:27" ht="14.25" customHeight="1">
      <c r="A26" s="335" t="s">
        <v>400</v>
      </c>
      <c r="B26" s="328">
        <v>3.25</v>
      </c>
      <c r="C26" s="329">
        <v>3.25</v>
      </c>
      <c r="D26" s="330">
        <v>3.25</v>
      </c>
      <c r="E26" s="331">
        <v>3.25</v>
      </c>
      <c r="F26" s="329">
        <v>3.25</v>
      </c>
      <c r="G26" s="332">
        <v>3.25</v>
      </c>
      <c r="H26" s="321">
        <v>28800</v>
      </c>
      <c r="I26" s="329"/>
      <c r="J26" s="329">
        <v>1833</v>
      </c>
      <c r="K26" s="330"/>
      <c r="L26" s="322">
        <f t="shared" si="0"/>
        <v>30633</v>
      </c>
      <c r="M26" s="326">
        <v>27870</v>
      </c>
      <c r="N26" s="329"/>
      <c r="O26" s="334">
        <v>1833</v>
      </c>
      <c r="P26" s="329"/>
      <c r="Q26" s="331"/>
      <c r="R26" s="331"/>
      <c r="S26" s="322">
        <f t="shared" si="1"/>
        <v>29703</v>
      </c>
    </row>
    <row r="27" spans="1:27" ht="14.25" customHeight="1">
      <c r="A27" s="333" t="s">
        <v>399</v>
      </c>
      <c r="B27" s="328">
        <v>0.75</v>
      </c>
      <c r="C27" s="329">
        <v>0.75</v>
      </c>
      <c r="D27" s="330">
        <v>0.75</v>
      </c>
      <c r="E27" s="331">
        <v>0.75</v>
      </c>
      <c r="F27" s="329">
        <v>0.75</v>
      </c>
      <c r="G27" s="332">
        <v>0.75</v>
      </c>
      <c r="H27" s="321">
        <v>6255</v>
      </c>
      <c r="I27" s="329"/>
      <c r="J27" s="329">
        <v>1094</v>
      </c>
      <c r="K27" s="330"/>
      <c r="L27" s="322">
        <f t="shared" si="0"/>
        <v>7349</v>
      </c>
      <c r="M27" s="326">
        <v>6255</v>
      </c>
      <c r="N27" s="329"/>
      <c r="O27" s="334">
        <v>1094</v>
      </c>
      <c r="P27" s="329"/>
      <c r="Q27" s="331"/>
      <c r="R27" s="331"/>
      <c r="S27" s="322">
        <f t="shared" si="1"/>
        <v>7349</v>
      </c>
    </row>
    <row r="28" spans="1:27" ht="14.25" customHeight="1">
      <c r="A28" s="327" t="s">
        <v>401</v>
      </c>
      <c r="B28" s="328">
        <v>3.25</v>
      </c>
      <c r="C28" s="329">
        <v>3.25</v>
      </c>
      <c r="D28" s="330">
        <v>3.25</v>
      </c>
      <c r="E28" s="331">
        <v>3.25</v>
      </c>
      <c r="F28" s="329">
        <v>3.25</v>
      </c>
      <c r="G28" s="332">
        <v>3.25</v>
      </c>
      <c r="H28" s="321">
        <v>19500</v>
      </c>
      <c r="I28" s="329"/>
      <c r="J28" s="329"/>
      <c r="K28" s="330"/>
      <c r="L28" s="322">
        <f t="shared" si="0"/>
        <v>19500</v>
      </c>
      <c r="M28" s="326">
        <v>17363</v>
      </c>
      <c r="N28" s="329"/>
      <c r="O28" s="329"/>
      <c r="P28" s="329"/>
      <c r="Q28" s="331"/>
      <c r="R28" s="331"/>
      <c r="S28" s="322">
        <f t="shared" si="1"/>
        <v>17363</v>
      </c>
    </row>
    <row r="29" spans="1:27" ht="14.25" customHeight="1">
      <c r="A29" s="333" t="s">
        <v>399</v>
      </c>
      <c r="B29" s="328">
        <v>2.75</v>
      </c>
      <c r="C29" s="329">
        <v>2.75</v>
      </c>
      <c r="D29" s="330">
        <v>2.75</v>
      </c>
      <c r="E29" s="331">
        <v>2.75</v>
      </c>
      <c r="F29" s="329">
        <v>2.75</v>
      </c>
      <c r="G29" s="332">
        <v>2.75</v>
      </c>
      <c r="H29" s="321">
        <v>14678</v>
      </c>
      <c r="I29" s="329"/>
      <c r="J29" s="329"/>
      <c r="K29" s="330"/>
      <c r="L29" s="322">
        <f t="shared" si="0"/>
        <v>14678</v>
      </c>
      <c r="M29" s="326">
        <v>14678</v>
      </c>
      <c r="N29" s="329"/>
      <c r="O29" s="329"/>
      <c r="P29" s="329"/>
      <c r="Q29" s="331"/>
      <c r="R29" s="331"/>
      <c r="S29" s="322">
        <f t="shared" si="1"/>
        <v>14678</v>
      </c>
    </row>
    <row r="30" spans="1:27" ht="14.25" customHeight="1">
      <c r="A30" s="336" t="s">
        <v>402</v>
      </c>
      <c r="B30" s="328">
        <v>1</v>
      </c>
      <c r="C30" s="329">
        <v>1</v>
      </c>
      <c r="D30" s="330">
        <v>1</v>
      </c>
      <c r="E30" s="331">
        <v>1</v>
      </c>
      <c r="F30" s="329">
        <v>1</v>
      </c>
      <c r="G30" s="332">
        <v>1</v>
      </c>
      <c r="H30" s="321">
        <v>8081</v>
      </c>
      <c r="I30" s="329"/>
      <c r="J30" s="329"/>
      <c r="K30" s="330"/>
      <c r="L30" s="322">
        <f t="shared" si="0"/>
        <v>8081</v>
      </c>
      <c r="M30" s="326">
        <v>8081</v>
      </c>
      <c r="N30" s="329"/>
      <c r="O30" s="329"/>
      <c r="P30" s="329"/>
      <c r="Q30" s="331"/>
      <c r="R30" s="331"/>
      <c r="S30" s="322">
        <f t="shared" si="1"/>
        <v>8081</v>
      </c>
    </row>
    <row r="31" spans="1:27" ht="14.25" customHeight="1">
      <c r="A31" s="333" t="s">
        <v>399</v>
      </c>
      <c r="B31" s="328">
        <v>1</v>
      </c>
      <c r="C31" s="329">
        <v>1</v>
      </c>
      <c r="D31" s="330">
        <v>1</v>
      </c>
      <c r="E31" s="331">
        <v>1</v>
      </c>
      <c r="F31" s="329">
        <v>1</v>
      </c>
      <c r="G31" s="332">
        <v>1</v>
      </c>
      <c r="H31" s="321">
        <v>8081</v>
      </c>
      <c r="I31" s="329"/>
      <c r="J31" s="329"/>
      <c r="K31" s="330"/>
      <c r="L31" s="322">
        <f t="shared" si="0"/>
        <v>8081</v>
      </c>
      <c r="M31" s="326">
        <v>8081</v>
      </c>
      <c r="N31" s="329"/>
      <c r="O31" s="329"/>
      <c r="P31" s="329"/>
      <c r="Q31" s="331"/>
      <c r="R31" s="331"/>
      <c r="S31" s="322">
        <f t="shared" si="1"/>
        <v>8081</v>
      </c>
    </row>
    <row r="32" spans="1:27" ht="14.25" customHeight="1">
      <c r="A32" s="327" t="s">
        <v>403</v>
      </c>
      <c r="B32" s="328">
        <v>22.41</v>
      </c>
      <c r="C32" s="329">
        <v>22.41</v>
      </c>
      <c r="D32" s="330">
        <v>22.41</v>
      </c>
      <c r="E32" s="331">
        <v>22.41</v>
      </c>
      <c r="F32" s="329">
        <v>22.41</v>
      </c>
      <c r="G32" s="332">
        <v>22.41</v>
      </c>
      <c r="H32" s="321">
        <v>117541</v>
      </c>
      <c r="I32" s="329">
        <v>3650</v>
      </c>
      <c r="J32" s="329">
        <v>300</v>
      </c>
      <c r="K32" s="330"/>
      <c r="L32" s="322">
        <f t="shared" si="0"/>
        <v>121491</v>
      </c>
      <c r="M32" s="326">
        <v>98757.47</v>
      </c>
      <c r="N32" s="334">
        <v>3645</v>
      </c>
      <c r="O32" s="329">
        <v>265.5</v>
      </c>
      <c r="P32" s="329"/>
      <c r="Q32" s="331"/>
      <c r="R32" s="331"/>
      <c r="S32" s="322">
        <f t="shared" si="1"/>
        <v>102667.97</v>
      </c>
    </row>
    <row r="33" spans="1:19" ht="14.25" customHeight="1" thickBot="1">
      <c r="A33" s="337" t="s">
        <v>404</v>
      </c>
      <c r="B33" s="338">
        <v>9.5</v>
      </c>
      <c r="C33" s="339">
        <v>9.5</v>
      </c>
      <c r="D33" s="340">
        <v>9.5</v>
      </c>
      <c r="E33" s="341">
        <v>9.5</v>
      </c>
      <c r="F33" s="339">
        <v>9.5</v>
      </c>
      <c r="G33" s="342">
        <v>9.5</v>
      </c>
      <c r="H33" s="338">
        <v>36594</v>
      </c>
      <c r="I33" s="339"/>
      <c r="J33" s="339"/>
      <c r="K33" s="340"/>
      <c r="L33" s="343">
        <f t="shared" si="0"/>
        <v>36594</v>
      </c>
      <c r="M33" s="344">
        <v>36594</v>
      </c>
      <c r="N33" s="339"/>
      <c r="O33" s="339"/>
      <c r="P33" s="339"/>
      <c r="Q33" s="341"/>
      <c r="R33" s="341"/>
      <c r="S33" s="343">
        <f t="shared" si="1"/>
        <v>36594</v>
      </c>
    </row>
    <row r="34" spans="1:19" ht="18.75" customHeight="1">
      <c r="A34" s="345" t="s">
        <v>251</v>
      </c>
      <c r="B34" s="346">
        <f>SUM(B20,B24,B26,B28,B30,B32,B22)</f>
        <v>54.98</v>
      </c>
      <c r="C34" s="347">
        <f t="shared" ref="C34:R34" si="2">SUM(C20,C24,C26,C28,C30,C32,C22)</f>
        <v>54.98</v>
      </c>
      <c r="D34" s="347">
        <f t="shared" si="2"/>
        <v>54.98</v>
      </c>
      <c r="E34" s="347">
        <f t="shared" si="2"/>
        <v>54.98</v>
      </c>
      <c r="F34" s="347">
        <f t="shared" si="2"/>
        <v>54.98</v>
      </c>
      <c r="G34" s="348">
        <f t="shared" si="2"/>
        <v>54.98</v>
      </c>
      <c r="H34" s="346">
        <f t="shared" si="2"/>
        <v>439840</v>
      </c>
      <c r="I34" s="347">
        <f t="shared" si="2"/>
        <v>7927</v>
      </c>
      <c r="J34" s="347">
        <f t="shared" si="2"/>
        <v>2133</v>
      </c>
      <c r="K34" s="347">
        <f t="shared" si="2"/>
        <v>0</v>
      </c>
      <c r="L34" s="349">
        <f t="shared" si="0"/>
        <v>449900</v>
      </c>
      <c r="M34" s="346">
        <f t="shared" si="2"/>
        <v>415985.47</v>
      </c>
      <c r="N34" s="347">
        <f t="shared" si="2"/>
        <v>7922</v>
      </c>
      <c r="O34" s="347">
        <f t="shared" si="2"/>
        <v>2098.5</v>
      </c>
      <c r="P34" s="347">
        <f t="shared" si="2"/>
        <v>0</v>
      </c>
      <c r="Q34" s="347">
        <f t="shared" si="2"/>
        <v>0</v>
      </c>
      <c r="R34" s="347">
        <f t="shared" si="2"/>
        <v>0</v>
      </c>
      <c r="S34" s="349">
        <f t="shared" si="1"/>
        <v>426005.97</v>
      </c>
    </row>
    <row r="35" spans="1:19" ht="19.5" customHeight="1" thickBot="1">
      <c r="A35" s="350" t="s">
        <v>405</v>
      </c>
      <c r="B35" s="351">
        <f>SUM(B21,B25,B27,B29,B31,B23)</f>
        <v>27.049999999999997</v>
      </c>
      <c r="C35" s="352">
        <f t="shared" ref="C35:R35" si="3">SUM(C21,C25,C27,C29,C31,C23)</f>
        <v>27.049999999999997</v>
      </c>
      <c r="D35" s="352">
        <f t="shared" si="3"/>
        <v>27.049999999999997</v>
      </c>
      <c r="E35" s="352">
        <f t="shared" si="3"/>
        <v>27.049999999999997</v>
      </c>
      <c r="F35" s="352">
        <f t="shared" si="3"/>
        <v>27.049999999999997</v>
      </c>
      <c r="G35" s="353">
        <f t="shared" si="3"/>
        <v>27.049999999999997</v>
      </c>
      <c r="H35" s="351">
        <f t="shared" si="3"/>
        <v>269629</v>
      </c>
      <c r="I35" s="352">
        <f t="shared" si="3"/>
        <v>4277</v>
      </c>
      <c r="J35" s="352">
        <f t="shared" si="3"/>
        <v>1094</v>
      </c>
      <c r="K35" s="352">
        <f t="shared" si="3"/>
        <v>0</v>
      </c>
      <c r="L35" s="354">
        <f t="shared" si="0"/>
        <v>275000</v>
      </c>
      <c r="M35" s="351">
        <f t="shared" si="3"/>
        <v>269629</v>
      </c>
      <c r="N35" s="352">
        <f t="shared" si="3"/>
        <v>4277</v>
      </c>
      <c r="O35" s="352">
        <f t="shared" si="3"/>
        <v>1094</v>
      </c>
      <c r="P35" s="352">
        <f t="shared" si="3"/>
        <v>0</v>
      </c>
      <c r="Q35" s="352">
        <f t="shared" si="3"/>
        <v>0</v>
      </c>
      <c r="R35" s="352">
        <f t="shared" si="3"/>
        <v>0</v>
      </c>
      <c r="S35" s="354">
        <f t="shared" si="1"/>
        <v>275000</v>
      </c>
    </row>
    <row r="36" spans="1:19" ht="14.25" customHeight="1">
      <c r="A36" s="355" t="s">
        <v>406</v>
      </c>
      <c r="B36" s="356">
        <f>SUM(B20,B24,B26,B22)</f>
        <v>28.32</v>
      </c>
      <c r="C36" s="357">
        <f t="shared" ref="C36:R37" si="4">SUM(C20,C24,C26,C22)</f>
        <v>28.32</v>
      </c>
      <c r="D36" s="357">
        <f t="shared" si="4"/>
        <v>28.32</v>
      </c>
      <c r="E36" s="357">
        <f t="shared" si="4"/>
        <v>28.32</v>
      </c>
      <c r="F36" s="357">
        <f t="shared" si="4"/>
        <v>28.32</v>
      </c>
      <c r="G36" s="358">
        <f t="shared" si="4"/>
        <v>28.32</v>
      </c>
      <c r="H36" s="356">
        <f t="shared" si="4"/>
        <v>294718</v>
      </c>
      <c r="I36" s="357">
        <f t="shared" si="4"/>
        <v>4277</v>
      </c>
      <c r="J36" s="357">
        <f t="shared" si="4"/>
        <v>1833</v>
      </c>
      <c r="K36" s="357">
        <f t="shared" si="4"/>
        <v>0</v>
      </c>
      <c r="L36" s="359">
        <f t="shared" si="0"/>
        <v>300828</v>
      </c>
      <c r="M36" s="356">
        <f t="shared" si="4"/>
        <v>291784</v>
      </c>
      <c r="N36" s="357">
        <f t="shared" si="4"/>
        <v>4277</v>
      </c>
      <c r="O36" s="357">
        <f t="shared" si="4"/>
        <v>1833</v>
      </c>
      <c r="P36" s="357">
        <f t="shared" si="4"/>
        <v>0</v>
      </c>
      <c r="Q36" s="357">
        <f t="shared" si="4"/>
        <v>0</v>
      </c>
      <c r="R36" s="357">
        <f t="shared" si="4"/>
        <v>0</v>
      </c>
      <c r="S36" s="359">
        <f t="shared" si="1"/>
        <v>297894</v>
      </c>
    </row>
    <row r="37" spans="1:19" ht="14.25" customHeight="1">
      <c r="A37" s="360" t="s">
        <v>399</v>
      </c>
      <c r="B37" s="361">
        <f>SUM(B21,B25,B27,B23)</f>
        <v>23.299999999999997</v>
      </c>
      <c r="C37" s="362">
        <f>SUM(C21,C25,C27,C23)</f>
        <v>23.299999999999997</v>
      </c>
      <c r="D37" s="362">
        <f t="shared" si="4"/>
        <v>23.299999999999997</v>
      </c>
      <c r="E37" s="362">
        <f t="shared" si="4"/>
        <v>23.299999999999997</v>
      </c>
      <c r="F37" s="362">
        <f t="shared" si="4"/>
        <v>23.299999999999997</v>
      </c>
      <c r="G37" s="363">
        <f t="shared" si="4"/>
        <v>23.299999999999997</v>
      </c>
      <c r="H37" s="361">
        <f t="shared" si="4"/>
        <v>246870</v>
      </c>
      <c r="I37" s="362">
        <f t="shared" si="4"/>
        <v>4277</v>
      </c>
      <c r="J37" s="362">
        <f t="shared" si="4"/>
        <v>1094</v>
      </c>
      <c r="K37" s="362">
        <f t="shared" si="4"/>
        <v>0</v>
      </c>
      <c r="L37" s="322">
        <f t="shared" si="0"/>
        <v>252241</v>
      </c>
      <c r="M37" s="361">
        <f t="shared" si="4"/>
        <v>246870</v>
      </c>
      <c r="N37" s="362">
        <f t="shared" si="4"/>
        <v>4277</v>
      </c>
      <c r="O37" s="362">
        <f t="shared" si="4"/>
        <v>1094</v>
      </c>
      <c r="P37" s="362">
        <f t="shared" si="4"/>
        <v>0</v>
      </c>
      <c r="Q37" s="362">
        <f t="shared" si="4"/>
        <v>0</v>
      </c>
      <c r="R37" s="362">
        <f t="shared" si="4"/>
        <v>0</v>
      </c>
      <c r="S37" s="322">
        <f t="shared" si="1"/>
        <v>252241</v>
      </c>
    </row>
    <row r="38" spans="1:19" ht="14.25" customHeight="1">
      <c r="A38" s="364" t="s">
        <v>407</v>
      </c>
      <c r="B38" s="361">
        <f>SUM(B26,B28,B30)</f>
        <v>7.5</v>
      </c>
      <c r="C38" s="362">
        <f t="shared" ref="C38:R39" si="5">SUM(C26,C28,C30)</f>
        <v>7.5</v>
      </c>
      <c r="D38" s="362">
        <f t="shared" si="5"/>
        <v>7.5</v>
      </c>
      <c r="E38" s="362">
        <f t="shared" si="5"/>
        <v>7.5</v>
      </c>
      <c r="F38" s="362">
        <f t="shared" si="5"/>
        <v>7.5</v>
      </c>
      <c r="G38" s="363">
        <f t="shared" si="5"/>
        <v>7.5</v>
      </c>
      <c r="H38" s="361">
        <f t="shared" si="5"/>
        <v>56381</v>
      </c>
      <c r="I38" s="362">
        <f t="shared" si="5"/>
        <v>0</v>
      </c>
      <c r="J38" s="362">
        <f t="shared" si="5"/>
        <v>1833</v>
      </c>
      <c r="K38" s="362">
        <f t="shared" si="5"/>
        <v>0</v>
      </c>
      <c r="L38" s="322">
        <f t="shared" si="0"/>
        <v>58214</v>
      </c>
      <c r="M38" s="361">
        <f t="shared" si="5"/>
        <v>53314</v>
      </c>
      <c r="N38" s="362">
        <f t="shared" si="5"/>
        <v>0</v>
      </c>
      <c r="O38" s="362">
        <f t="shared" si="5"/>
        <v>1833</v>
      </c>
      <c r="P38" s="362">
        <f t="shared" si="5"/>
        <v>0</v>
      </c>
      <c r="Q38" s="362">
        <f t="shared" si="5"/>
        <v>0</v>
      </c>
      <c r="R38" s="362">
        <f t="shared" si="5"/>
        <v>0</v>
      </c>
      <c r="S38" s="322">
        <f t="shared" si="1"/>
        <v>55147</v>
      </c>
    </row>
    <row r="39" spans="1:19" ht="14.25" customHeight="1" thickBot="1">
      <c r="A39" s="365" t="s">
        <v>399</v>
      </c>
      <c r="B39" s="366">
        <f>SUM(B27,B29,B31)</f>
        <v>4.5</v>
      </c>
      <c r="C39" s="367">
        <f t="shared" si="5"/>
        <v>4.5</v>
      </c>
      <c r="D39" s="367">
        <f t="shared" si="5"/>
        <v>4.5</v>
      </c>
      <c r="E39" s="367">
        <f t="shared" si="5"/>
        <v>4.5</v>
      </c>
      <c r="F39" s="367">
        <f t="shared" si="5"/>
        <v>4.5</v>
      </c>
      <c r="G39" s="368">
        <f t="shared" si="5"/>
        <v>4.5</v>
      </c>
      <c r="H39" s="366">
        <f t="shared" si="5"/>
        <v>29014</v>
      </c>
      <c r="I39" s="367">
        <f t="shared" si="5"/>
        <v>0</v>
      </c>
      <c r="J39" s="367">
        <f t="shared" si="5"/>
        <v>1094</v>
      </c>
      <c r="K39" s="367">
        <f t="shared" si="5"/>
        <v>0</v>
      </c>
      <c r="L39" s="354">
        <f t="shared" si="0"/>
        <v>30108</v>
      </c>
      <c r="M39" s="366">
        <f t="shared" si="5"/>
        <v>29014</v>
      </c>
      <c r="N39" s="367">
        <f t="shared" si="5"/>
        <v>0</v>
      </c>
      <c r="O39" s="367">
        <f t="shared" si="5"/>
        <v>1094</v>
      </c>
      <c r="P39" s="367">
        <f t="shared" si="5"/>
        <v>0</v>
      </c>
      <c r="Q39" s="367">
        <f t="shared" si="5"/>
        <v>0</v>
      </c>
      <c r="R39" s="367">
        <f t="shared" si="5"/>
        <v>0</v>
      </c>
      <c r="S39" s="354">
        <f t="shared" si="1"/>
        <v>30108</v>
      </c>
    </row>
    <row r="40" spans="1:19" ht="0.75" customHeight="1"/>
    <row r="41" spans="1:19" ht="8.25" customHeight="1">
      <c r="A41" s="369" t="s">
        <v>408</v>
      </c>
      <c r="B41" s="369"/>
      <c r="C41" s="369"/>
      <c r="D41" s="275"/>
      <c r="E41" s="275"/>
      <c r="F41" s="275"/>
      <c r="G41" s="275"/>
      <c r="H41" s="275"/>
      <c r="I41" s="275"/>
      <c r="J41" s="275"/>
      <c r="K41" s="275"/>
      <c r="L41" s="265"/>
      <c r="M41" s="265"/>
      <c r="N41" s="265"/>
      <c r="O41" s="265"/>
      <c r="P41" s="265"/>
      <c r="Q41" s="265"/>
      <c r="R41" s="265"/>
      <c r="S41" s="265"/>
    </row>
    <row r="42" spans="1:19" ht="13.5" customHeight="1">
      <c r="A42" s="650" t="s">
        <v>231</v>
      </c>
      <c r="B42" s="650"/>
      <c r="C42" s="370"/>
      <c r="D42" s="265"/>
      <c r="E42" s="371"/>
      <c r="F42" s="371"/>
      <c r="G42" s="371"/>
      <c r="H42" s="371"/>
      <c r="I42" s="371"/>
      <c r="J42" s="370"/>
      <c r="K42" s="646" t="s">
        <v>232</v>
      </c>
      <c r="L42" s="646"/>
      <c r="M42" s="646"/>
      <c r="N42" s="646"/>
      <c r="O42" s="646"/>
      <c r="P42" s="646"/>
      <c r="Q42" s="265"/>
      <c r="R42" s="265"/>
      <c r="S42" s="265"/>
    </row>
    <row r="43" spans="1:19" ht="9" customHeight="1">
      <c r="A43" s="650"/>
      <c r="B43" s="650"/>
      <c r="C43" s="274"/>
      <c r="D43" s="265"/>
      <c r="E43" s="265"/>
      <c r="F43" s="648" t="s">
        <v>234</v>
      </c>
      <c r="G43" s="648"/>
      <c r="H43" s="648"/>
      <c r="I43" s="369"/>
      <c r="J43" s="369"/>
      <c r="K43" s="369"/>
      <c r="L43" s="369"/>
      <c r="M43" s="372" t="s">
        <v>235</v>
      </c>
      <c r="N43" s="372"/>
      <c r="O43" s="274"/>
      <c r="P43" s="265"/>
      <c r="Q43" s="265"/>
      <c r="R43" s="265"/>
      <c r="S43" s="265"/>
    </row>
    <row r="44" spans="1:19" ht="18.75" customHeight="1">
      <c r="A44" s="650"/>
      <c r="B44" s="650"/>
      <c r="C44" s="274"/>
      <c r="D44" s="265"/>
      <c r="E44" s="265"/>
      <c r="F44" s="265"/>
      <c r="G44" s="265"/>
      <c r="H44" s="274"/>
      <c r="I44" s="265"/>
      <c r="J44" s="265"/>
      <c r="K44" s="275"/>
      <c r="L44" s="275"/>
      <c r="M44" s="274"/>
      <c r="N44" s="274"/>
      <c r="O44" s="274"/>
      <c r="P44" s="265"/>
      <c r="Q44" s="265"/>
      <c r="R44" s="265"/>
      <c r="S44" s="265"/>
    </row>
    <row r="45" spans="1:19" ht="18" customHeight="1">
      <c r="A45" s="370" t="s">
        <v>286</v>
      </c>
      <c r="B45" s="370"/>
      <c r="C45" s="370"/>
      <c r="D45" s="265"/>
      <c r="E45" s="371"/>
      <c r="F45" s="371"/>
      <c r="G45" s="371"/>
      <c r="H45" s="371"/>
      <c r="I45" s="371"/>
      <c r="J45" s="370"/>
      <c r="K45" s="646" t="s">
        <v>237</v>
      </c>
      <c r="L45" s="646"/>
      <c r="M45" s="646"/>
      <c r="N45" s="646"/>
      <c r="O45" s="646"/>
      <c r="P45" s="646"/>
      <c r="Q45" s="265"/>
      <c r="R45" s="265"/>
      <c r="S45" s="265"/>
    </row>
    <row r="46" spans="1:19" ht="9" customHeight="1">
      <c r="A46" s="647"/>
      <c r="B46" s="647"/>
      <c r="C46" s="274"/>
      <c r="D46" s="265"/>
      <c r="E46" s="265"/>
      <c r="F46" s="648" t="s">
        <v>234</v>
      </c>
      <c r="G46" s="648"/>
      <c r="H46" s="648"/>
      <c r="I46" s="369"/>
      <c r="J46" s="369"/>
      <c r="K46" s="369"/>
      <c r="L46" s="369"/>
      <c r="M46" s="372" t="s">
        <v>235</v>
      </c>
      <c r="N46" s="372"/>
      <c r="O46" s="274"/>
      <c r="P46" s="265"/>
      <c r="Q46" s="265"/>
      <c r="R46" s="265"/>
      <c r="S46" s="265"/>
    </row>
    <row r="47" spans="1:19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50" spans="6:6">
      <c r="F50" s="266" t="s">
        <v>249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31496062992125984" right="0.11811023622047245" top="0.35433070866141736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57" workbookViewId="0">
      <selection activeCell="R13" sqref="R13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/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/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14.25" customHeight="1">
      <c r="A23" s="488" t="s">
        <v>249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/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/>
      <c r="J25" s="136"/>
      <c r="K25" s="137"/>
      <c r="L25" s="137"/>
      <c r="M25" s="127"/>
    </row>
    <row r="26" spans="1:17">
      <c r="A26" s="477" t="s">
        <v>245</v>
      </c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403000</v>
      </c>
      <c r="J30" s="38">
        <f>SUM(J31+J42+J61+J82+J89+J109+J131+J150+J160)</f>
        <v>242000</v>
      </c>
      <c r="K30" s="39">
        <f>SUM(K31+K42+K61+K82+K89+K109+K131+K150+K160)</f>
        <v>212405.38999999998</v>
      </c>
      <c r="L30" s="38">
        <f>SUM(L31+L42+L61+L82+L89+L109+L131+L150+L160)</f>
        <v>212405.38999999998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306200</v>
      </c>
      <c r="J31" s="38">
        <f>SUM(J32+J38)</f>
        <v>176500</v>
      </c>
      <c r="K31" s="46">
        <f>SUM(K32+K38)</f>
        <v>153027.95000000001</v>
      </c>
      <c r="L31" s="47">
        <f>SUM(L32+L38)</f>
        <v>153027.95000000001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301800</v>
      </c>
      <c r="J32" s="38">
        <f>SUM(J33)</f>
        <v>174000</v>
      </c>
      <c r="K32" s="39">
        <f>SUM(K33)</f>
        <v>150740.47</v>
      </c>
      <c r="L32" s="38">
        <f>SUM(L33)</f>
        <v>150740.47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301800</v>
      </c>
      <c r="J33" s="38">
        <f t="shared" ref="J33:L34" si="0">SUM(J34)</f>
        <v>174000</v>
      </c>
      <c r="K33" s="38">
        <f t="shared" si="0"/>
        <v>150740.47</v>
      </c>
      <c r="L33" s="38">
        <f t="shared" si="0"/>
        <v>150740.47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301800</v>
      </c>
      <c r="J34" s="39">
        <f t="shared" si="0"/>
        <v>174000</v>
      </c>
      <c r="K34" s="39">
        <f t="shared" si="0"/>
        <v>150740.47</v>
      </c>
      <c r="L34" s="39">
        <f t="shared" si="0"/>
        <v>150740.47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301800</v>
      </c>
      <c r="J35" s="54">
        <v>174000</v>
      </c>
      <c r="K35" s="54">
        <v>150740.47</v>
      </c>
      <c r="L35" s="54">
        <v>150740.47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4400</v>
      </c>
      <c r="J38" s="38">
        <f t="shared" si="1"/>
        <v>2500</v>
      </c>
      <c r="K38" s="39">
        <f t="shared" si="1"/>
        <v>2287.48</v>
      </c>
      <c r="L38" s="38">
        <f t="shared" si="1"/>
        <v>2287.48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4400</v>
      </c>
      <c r="J39" s="38">
        <f t="shared" si="1"/>
        <v>2500</v>
      </c>
      <c r="K39" s="38">
        <f t="shared" si="1"/>
        <v>2287.48</v>
      </c>
      <c r="L39" s="38">
        <f t="shared" si="1"/>
        <v>2287.48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4400</v>
      </c>
      <c r="J40" s="38">
        <f t="shared" si="1"/>
        <v>2500</v>
      </c>
      <c r="K40" s="38">
        <f t="shared" si="1"/>
        <v>2287.48</v>
      </c>
      <c r="L40" s="38">
        <f t="shared" si="1"/>
        <v>2287.48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4400</v>
      </c>
      <c r="J41" s="54">
        <v>2500</v>
      </c>
      <c r="K41" s="54">
        <v>2287.48</v>
      </c>
      <c r="L41" s="54">
        <v>2287.48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69900</v>
      </c>
      <c r="J42" s="59">
        <f t="shared" si="2"/>
        <v>47800</v>
      </c>
      <c r="K42" s="58">
        <f t="shared" si="2"/>
        <v>44998.359999999993</v>
      </c>
      <c r="L42" s="58">
        <f t="shared" si="2"/>
        <v>44998.359999999993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69900</v>
      </c>
      <c r="J43" s="39">
        <f t="shared" si="2"/>
        <v>47800</v>
      </c>
      <c r="K43" s="38">
        <f t="shared" si="2"/>
        <v>44998.359999999993</v>
      </c>
      <c r="L43" s="39">
        <f t="shared" si="2"/>
        <v>44998.359999999993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69900</v>
      </c>
      <c r="J44" s="39">
        <f t="shared" si="2"/>
        <v>47800</v>
      </c>
      <c r="K44" s="47">
        <f t="shared" si="2"/>
        <v>44998.359999999993</v>
      </c>
      <c r="L44" s="47">
        <f t="shared" si="2"/>
        <v>44998.359999999993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69900</v>
      </c>
      <c r="J45" s="65">
        <f>SUM(J46:J60)</f>
        <v>47800</v>
      </c>
      <c r="K45" s="66">
        <f>SUM(K46:K60)</f>
        <v>44998.359999999993</v>
      </c>
      <c r="L45" s="66">
        <f>SUM(L46:L60)</f>
        <v>44998.359999999993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1600</v>
      </c>
      <c r="J46" s="54">
        <v>1000</v>
      </c>
      <c r="K46" s="54">
        <v>771.39</v>
      </c>
      <c r="L46" s="54">
        <v>771.39</v>
      </c>
      <c r="Q46" s="129"/>
      <c r="R46" s="129"/>
    </row>
    <row r="47" spans="1:19" ht="26.25" customHeight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300</v>
      </c>
      <c r="J47" s="54">
        <v>100</v>
      </c>
      <c r="K47" s="54">
        <v>34.56</v>
      </c>
      <c r="L47" s="54">
        <v>34.56</v>
      </c>
      <c r="Q47" s="129"/>
      <c r="R47" s="129"/>
    </row>
    <row r="48" spans="1:19" ht="26.25" customHeight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1300</v>
      </c>
      <c r="J48" s="54">
        <v>600</v>
      </c>
      <c r="K48" s="54">
        <v>451.54</v>
      </c>
      <c r="L48" s="54">
        <v>451.54</v>
      </c>
      <c r="Q48" s="129"/>
      <c r="R48" s="129"/>
    </row>
    <row r="49" spans="1:19" ht="27" customHeight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5600</v>
      </c>
      <c r="J49" s="54">
        <v>2800</v>
      </c>
      <c r="K49" s="54">
        <v>1337.74</v>
      </c>
      <c r="L49" s="54">
        <v>1337.74</v>
      </c>
      <c r="Q49" s="129"/>
      <c r="R49" s="129"/>
    </row>
    <row r="50" spans="1:19" ht="26.25" customHeight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700</v>
      </c>
      <c r="J50" s="54">
        <v>400</v>
      </c>
      <c r="K50" s="54">
        <v>145.26</v>
      </c>
      <c r="L50" s="54">
        <v>145.26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200</v>
      </c>
      <c r="J51" s="54">
        <v>100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3800</v>
      </c>
      <c r="J54" s="54">
        <v>3400</v>
      </c>
      <c r="K54" s="54">
        <v>3397.39</v>
      </c>
      <c r="L54" s="54">
        <v>3397.39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600</v>
      </c>
      <c r="J55" s="54">
        <v>200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43800</v>
      </c>
      <c r="J57" s="54">
        <v>33200</v>
      </c>
      <c r="K57" s="54">
        <v>33200</v>
      </c>
      <c r="L57" s="54">
        <v>33200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1300</v>
      </c>
      <c r="J58" s="54">
        <v>700</v>
      </c>
      <c r="K58" s="54">
        <v>391.24</v>
      </c>
      <c r="L58" s="54">
        <v>391.24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10700</v>
      </c>
      <c r="J60" s="54">
        <v>5300</v>
      </c>
      <c r="K60" s="54">
        <v>5269.24</v>
      </c>
      <c r="L60" s="54">
        <v>5269.24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26900</v>
      </c>
      <c r="J131" s="78">
        <f>SUM(J132+J137+J145)</f>
        <v>17700</v>
      </c>
      <c r="K131" s="39">
        <f>SUM(K132+K137+K145)</f>
        <v>14379.08</v>
      </c>
      <c r="L131" s="38">
        <f>SUM(L132+L137+L145)</f>
        <v>14379.08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17300</v>
      </c>
      <c r="J137" s="80">
        <f t="shared" si="13"/>
        <v>13800</v>
      </c>
      <c r="K137" s="46">
        <f t="shared" si="13"/>
        <v>11787.16</v>
      </c>
      <c r="L137" s="47">
        <f t="shared" si="13"/>
        <v>11787.16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17300</v>
      </c>
      <c r="J138" s="78">
        <f t="shared" si="13"/>
        <v>13800</v>
      </c>
      <c r="K138" s="39">
        <f t="shared" si="13"/>
        <v>11787.16</v>
      </c>
      <c r="L138" s="38">
        <f t="shared" si="13"/>
        <v>11787.16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17300</v>
      </c>
      <c r="J139" s="78">
        <f>SUM(J140:J141)</f>
        <v>13800</v>
      </c>
      <c r="K139" s="39">
        <f>SUM(K140:K141)</f>
        <v>11787.16</v>
      </c>
      <c r="L139" s="38">
        <f>SUM(L140:L141)</f>
        <v>11787.16</v>
      </c>
    </row>
    <row r="140" spans="1:12" ht="12" customHeight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17300</v>
      </c>
      <c r="J140" s="54">
        <v>13800</v>
      </c>
      <c r="K140" s="54">
        <v>11787.16</v>
      </c>
      <c r="L140" s="54">
        <v>11787.16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9600</v>
      </c>
      <c r="J145" s="78">
        <f t="shared" si="14"/>
        <v>3900</v>
      </c>
      <c r="K145" s="39">
        <f t="shared" si="14"/>
        <v>2591.92</v>
      </c>
      <c r="L145" s="38">
        <f t="shared" si="14"/>
        <v>2591.92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9600</v>
      </c>
      <c r="J146" s="91">
        <f t="shared" si="14"/>
        <v>3900</v>
      </c>
      <c r="K146" s="66">
        <f t="shared" si="14"/>
        <v>2591.92</v>
      </c>
      <c r="L146" s="65">
        <f t="shared" si="14"/>
        <v>2591.92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9600</v>
      </c>
      <c r="J147" s="78">
        <f>SUM(J148:J149)</f>
        <v>3900</v>
      </c>
      <c r="K147" s="39">
        <f>SUM(K148:K149)</f>
        <v>2591.92</v>
      </c>
      <c r="L147" s="38">
        <f>SUM(L148:L149)</f>
        <v>2591.92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9600</v>
      </c>
      <c r="J148" s="92">
        <v>3900</v>
      </c>
      <c r="K148" s="92">
        <v>2591.92</v>
      </c>
      <c r="L148" s="92">
        <v>2591.92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403000</v>
      </c>
      <c r="J360" s="87">
        <f>SUM(J30+J176)</f>
        <v>242000</v>
      </c>
      <c r="K360" s="87">
        <f>SUM(K30+K176)</f>
        <v>212405.38999999998</v>
      </c>
      <c r="L360" s="87">
        <f>SUM(L30+L176)</f>
        <v>212405.38999999998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57" workbookViewId="0">
      <selection activeCell="L35" sqref="L35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 t="s">
        <v>12</v>
      </c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 t="s">
        <v>17</v>
      </c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57.95" customHeight="1">
      <c r="A23" s="488" t="s">
        <v>20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77" t="s">
        <v>245</v>
      </c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381300</v>
      </c>
      <c r="J30" s="38">
        <f>SUM(J31+J42+J61+J82+J89+J109+J131+J150+J160)</f>
        <v>224400</v>
      </c>
      <c r="K30" s="39">
        <f>SUM(K31+K42+K61+K82+K89+K109+K131+K150+K160)</f>
        <v>196818.23</v>
      </c>
      <c r="L30" s="38">
        <f>SUM(L31+L42+L61+L82+L89+L109+L131+L150+L160)</f>
        <v>196818.23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306200</v>
      </c>
      <c r="J31" s="38">
        <f>SUM(J32+J38)</f>
        <v>176500</v>
      </c>
      <c r="K31" s="46">
        <f>SUM(K32+K38)</f>
        <v>153027.95000000001</v>
      </c>
      <c r="L31" s="47">
        <f>SUM(L32+L38)</f>
        <v>153027.95000000001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301800</v>
      </c>
      <c r="J32" s="38">
        <f>SUM(J33)</f>
        <v>174000</v>
      </c>
      <c r="K32" s="39">
        <f>SUM(K33)</f>
        <v>150740.47</v>
      </c>
      <c r="L32" s="38">
        <f>SUM(L33)</f>
        <v>150740.47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301800</v>
      </c>
      <c r="J33" s="38">
        <f t="shared" ref="J33:L34" si="0">SUM(J34)</f>
        <v>174000</v>
      </c>
      <c r="K33" s="38">
        <f t="shared" si="0"/>
        <v>150740.47</v>
      </c>
      <c r="L33" s="38">
        <f t="shared" si="0"/>
        <v>150740.47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301800</v>
      </c>
      <c r="J34" s="39">
        <f t="shared" si="0"/>
        <v>174000</v>
      </c>
      <c r="K34" s="39">
        <f t="shared" si="0"/>
        <v>150740.47</v>
      </c>
      <c r="L34" s="39">
        <f t="shared" si="0"/>
        <v>150740.47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301800</v>
      </c>
      <c r="J35" s="54">
        <v>174000</v>
      </c>
      <c r="K35" s="54">
        <v>150740.47</v>
      </c>
      <c r="L35" s="54">
        <v>150740.47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4400</v>
      </c>
      <c r="J38" s="38">
        <f t="shared" si="1"/>
        <v>2500</v>
      </c>
      <c r="K38" s="39">
        <f t="shared" si="1"/>
        <v>2287.48</v>
      </c>
      <c r="L38" s="38">
        <f t="shared" si="1"/>
        <v>2287.48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4400</v>
      </c>
      <c r="J39" s="38">
        <f t="shared" si="1"/>
        <v>2500</v>
      </c>
      <c r="K39" s="38">
        <f t="shared" si="1"/>
        <v>2287.48</v>
      </c>
      <c r="L39" s="38">
        <f t="shared" si="1"/>
        <v>2287.48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4400</v>
      </c>
      <c r="J40" s="38">
        <f t="shared" si="1"/>
        <v>2500</v>
      </c>
      <c r="K40" s="38">
        <f t="shared" si="1"/>
        <v>2287.48</v>
      </c>
      <c r="L40" s="38">
        <f t="shared" si="1"/>
        <v>2287.48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4400</v>
      </c>
      <c r="J41" s="54">
        <v>2500</v>
      </c>
      <c r="K41" s="54">
        <v>2287.48</v>
      </c>
      <c r="L41" s="54">
        <v>2287.48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65500</v>
      </c>
      <c r="J42" s="59">
        <f t="shared" si="2"/>
        <v>44000</v>
      </c>
      <c r="K42" s="58">
        <f t="shared" si="2"/>
        <v>41198.359999999993</v>
      </c>
      <c r="L42" s="58">
        <f t="shared" si="2"/>
        <v>41198.359999999993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65500</v>
      </c>
      <c r="J43" s="39">
        <f t="shared" si="2"/>
        <v>44000</v>
      </c>
      <c r="K43" s="38">
        <f t="shared" si="2"/>
        <v>41198.359999999993</v>
      </c>
      <c r="L43" s="39">
        <f t="shared" si="2"/>
        <v>41198.359999999993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65500</v>
      </c>
      <c r="J44" s="39">
        <f t="shared" si="2"/>
        <v>44000</v>
      </c>
      <c r="K44" s="47">
        <f t="shared" si="2"/>
        <v>41198.359999999993</v>
      </c>
      <c r="L44" s="47">
        <f t="shared" si="2"/>
        <v>41198.359999999993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65500</v>
      </c>
      <c r="J45" s="65">
        <f>SUM(J46:J60)</f>
        <v>44000</v>
      </c>
      <c r="K45" s="66">
        <f>SUM(K46:K60)</f>
        <v>41198.359999999993</v>
      </c>
      <c r="L45" s="66">
        <f>SUM(L46:L60)</f>
        <v>41198.359999999993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1600</v>
      </c>
      <c r="J46" s="54">
        <v>1000</v>
      </c>
      <c r="K46" s="54">
        <v>771.39</v>
      </c>
      <c r="L46" s="54">
        <v>771.39</v>
      </c>
      <c r="Q46" s="129"/>
      <c r="R46" s="129"/>
    </row>
    <row r="47" spans="1:19" ht="26.25" customHeight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300</v>
      </c>
      <c r="J47" s="54">
        <v>100</v>
      </c>
      <c r="K47" s="54">
        <v>34.56</v>
      </c>
      <c r="L47" s="54">
        <v>34.56</v>
      </c>
      <c r="Q47" s="129"/>
      <c r="R47" s="129"/>
    </row>
    <row r="48" spans="1:19" ht="26.25" customHeight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1300</v>
      </c>
      <c r="J48" s="54">
        <v>600</v>
      </c>
      <c r="K48" s="54">
        <v>451.54</v>
      </c>
      <c r="L48" s="54">
        <v>451.54</v>
      </c>
      <c r="Q48" s="129"/>
      <c r="R48" s="129"/>
    </row>
    <row r="49" spans="1:19" ht="27" customHeight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5600</v>
      </c>
      <c r="J49" s="54">
        <v>2800</v>
      </c>
      <c r="K49" s="54">
        <v>1337.74</v>
      </c>
      <c r="L49" s="54">
        <v>1337.74</v>
      </c>
      <c r="Q49" s="129"/>
      <c r="R49" s="129"/>
    </row>
    <row r="50" spans="1:19" ht="26.25" customHeight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700</v>
      </c>
      <c r="J50" s="54">
        <v>400</v>
      </c>
      <c r="K50" s="54">
        <v>145.26</v>
      </c>
      <c r="L50" s="54">
        <v>145.26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200</v>
      </c>
      <c r="J51" s="54">
        <v>100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800</v>
      </c>
      <c r="J54" s="54">
        <v>400</v>
      </c>
      <c r="K54" s="54">
        <v>397.39</v>
      </c>
      <c r="L54" s="54">
        <v>397.39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600</v>
      </c>
      <c r="J55" s="54">
        <v>200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43800</v>
      </c>
      <c r="J57" s="54">
        <v>33200</v>
      </c>
      <c r="K57" s="54">
        <v>33200</v>
      </c>
      <c r="L57" s="54">
        <v>33200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1300</v>
      </c>
      <c r="J58" s="54">
        <v>700</v>
      </c>
      <c r="K58" s="54">
        <v>391.24</v>
      </c>
      <c r="L58" s="54">
        <v>391.24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9300</v>
      </c>
      <c r="J60" s="54">
        <v>4500</v>
      </c>
      <c r="K60" s="54">
        <v>4469.24</v>
      </c>
      <c r="L60" s="54">
        <v>4469.24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9600</v>
      </c>
      <c r="J131" s="78">
        <f>SUM(J132+J137+J145)</f>
        <v>3900</v>
      </c>
      <c r="K131" s="39">
        <f>SUM(K132+K137+K145)</f>
        <v>2591.92</v>
      </c>
      <c r="L131" s="38">
        <f>SUM(L132+L137+L145)</f>
        <v>2591.92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0</v>
      </c>
      <c r="J137" s="80">
        <f t="shared" si="13"/>
        <v>0</v>
      </c>
      <c r="K137" s="46">
        <f t="shared" si="13"/>
        <v>0</v>
      </c>
      <c r="L137" s="47">
        <f t="shared" si="13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0</v>
      </c>
      <c r="J138" s="78">
        <f t="shared" si="13"/>
        <v>0</v>
      </c>
      <c r="K138" s="39">
        <f t="shared" si="13"/>
        <v>0</v>
      </c>
      <c r="L138" s="38">
        <f t="shared" si="13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9600</v>
      </c>
      <c r="J145" s="78">
        <f t="shared" si="14"/>
        <v>3900</v>
      </c>
      <c r="K145" s="39">
        <f t="shared" si="14"/>
        <v>2591.92</v>
      </c>
      <c r="L145" s="38">
        <f t="shared" si="14"/>
        <v>2591.92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9600</v>
      </c>
      <c r="J146" s="91">
        <f t="shared" si="14"/>
        <v>3900</v>
      </c>
      <c r="K146" s="66">
        <f t="shared" si="14"/>
        <v>2591.92</v>
      </c>
      <c r="L146" s="65">
        <f t="shared" si="14"/>
        <v>2591.92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9600</v>
      </c>
      <c r="J147" s="78">
        <f>SUM(J148:J149)</f>
        <v>3900</v>
      </c>
      <c r="K147" s="39">
        <f>SUM(K148:K149)</f>
        <v>2591.92</v>
      </c>
      <c r="L147" s="38">
        <f>SUM(L148:L149)</f>
        <v>2591.92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9600</v>
      </c>
      <c r="J148" s="92">
        <v>3900</v>
      </c>
      <c r="K148" s="92">
        <v>2591.92</v>
      </c>
      <c r="L148" s="92">
        <v>2591.92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381300</v>
      </c>
      <c r="J360" s="87">
        <f>SUM(J30+J176)</f>
        <v>224400</v>
      </c>
      <c r="K360" s="87">
        <f>SUM(K30+K176)</f>
        <v>196818.23</v>
      </c>
      <c r="L360" s="87">
        <f>SUM(L30+L176)</f>
        <v>196818.23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30" workbookViewId="0">
      <selection activeCell="R22" sqref="R22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 t="s">
        <v>12</v>
      </c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 t="s">
        <v>17</v>
      </c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43.5" customHeight="1">
      <c r="A23" s="488" t="s">
        <v>246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77" t="s">
        <v>245</v>
      </c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4400</v>
      </c>
      <c r="J30" s="38">
        <f>SUM(J31+J42+J61+J82+J89+J109+J131+J150+J160)</f>
        <v>3800</v>
      </c>
      <c r="K30" s="39">
        <f>SUM(K31+K42+K61+K82+K89+K109+K131+K150+K160)</f>
        <v>3800</v>
      </c>
      <c r="L30" s="38">
        <f>SUM(L31+L42+L61+L82+L89+L109+L131+L150+L160)</f>
        <v>3800</v>
      </c>
    </row>
    <row r="31" spans="1:17" ht="16.5" hidden="1" customHeight="1" collapsed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29"/>
      <c r="R34" s="129"/>
    </row>
    <row r="35" spans="1:19" ht="14.25" hidden="1" customHeight="1" collapsed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0</v>
      </c>
      <c r="J35" s="54">
        <v>0</v>
      </c>
      <c r="K35" s="54">
        <v>0</v>
      </c>
      <c r="L35" s="54">
        <v>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Q40" s="129"/>
      <c r="R40" s="129"/>
    </row>
    <row r="41" spans="1:19" ht="14.25" hidden="1" customHeight="1" collapsed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0</v>
      </c>
      <c r="J41" s="54">
        <v>0</v>
      </c>
      <c r="K41" s="54">
        <v>0</v>
      </c>
      <c r="L41" s="54">
        <v>0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4400</v>
      </c>
      <c r="J42" s="59">
        <f t="shared" si="2"/>
        <v>3800</v>
      </c>
      <c r="K42" s="58">
        <f t="shared" si="2"/>
        <v>3800</v>
      </c>
      <c r="L42" s="58">
        <f t="shared" si="2"/>
        <v>3800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4400</v>
      </c>
      <c r="J43" s="39">
        <f t="shared" si="2"/>
        <v>3800</v>
      </c>
      <c r="K43" s="38">
        <f t="shared" si="2"/>
        <v>3800</v>
      </c>
      <c r="L43" s="39">
        <f t="shared" si="2"/>
        <v>3800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4400</v>
      </c>
      <c r="J44" s="39">
        <f t="shared" si="2"/>
        <v>3800</v>
      </c>
      <c r="K44" s="47">
        <f t="shared" si="2"/>
        <v>3800</v>
      </c>
      <c r="L44" s="47">
        <f t="shared" si="2"/>
        <v>3800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4400</v>
      </c>
      <c r="J45" s="65">
        <f>SUM(J46:J60)</f>
        <v>3800</v>
      </c>
      <c r="K45" s="66">
        <f>SUM(K46:K60)</f>
        <v>3800</v>
      </c>
      <c r="L45" s="66">
        <f>SUM(L46:L60)</f>
        <v>3800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3000</v>
      </c>
      <c r="J54" s="54">
        <v>3000</v>
      </c>
      <c r="K54" s="54">
        <v>3000</v>
      </c>
      <c r="L54" s="54">
        <v>3000</v>
      </c>
      <c r="Q54" s="129"/>
      <c r="R54" s="129"/>
    </row>
    <row r="55" spans="1:19" ht="15.75" hidden="1" customHeight="1" collapsed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hidden="1" customHeight="1" collapsed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0</v>
      </c>
      <c r="J58" s="54">
        <v>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1400</v>
      </c>
      <c r="J60" s="54">
        <v>800</v>
      </c>
      <c r="K60" s="54">
        <v>800</v>
      </c>
      <c r="L60" s="54">
        <v>800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hidden="1" customHeight="1" collapsed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0</v>
      </c>
      <c r="J131" s="7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0</v>
      </c>
      <c r="J137" s="80">
        <f t="shared" si="13"/>
        <v>0</v>
      </c>
      <c r="K137" s="46">
        <f t="shared" si="13"/>
        <v>0</v>
      </c>
      <c r="L137" s="47">
        <f t="shared" si="13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0</v>
      </c>
      <c r="J138" s="78">
        <f t="shared" si="13"/>
        <v>0</v>
      </c>
      <c r="K138" s="39">
        <f t="shared" si="13"/>
        <v>0</v>
      </c>
      <c r="L138" s="38">
        <f t="shared" si="13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0</v>
      </c>
      <c r="J145" s="78">
        <f t="shared" si="14"/>
        <v>0</v>
      </c>
      <c r="K145" s="39">
        <f t="shared" si="14"/>
        <v>0</v>
      </c>
      <c r="L145" s="38">
        <f t="shared" si="14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0</v>
      </c>
      <c r="J146" s="91">
        <f t="shared" si="14"/>
        <v>0</v>
      </c>
      <c r="K146" s="66">
        <f t="shared" si="14"/>
        <v>0</v>
      </c>
      <c r="L146" s="65">
        <f t="shared" si="14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4400</v>
      </c>
      <c r="J360" s="87">
        <f>SUM(J30+J176)</f>
        <v>3800</v>
      </c>
      <c r="K360" s="87">
        <f>SUM(K30+K176)</f>
        <v>3800</v>
      </c>
      <c r="L360" s="87">
        <f>SUM(L30+L176)</f>
        <v>3800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40" workbookViewId="0">
      <selection activeCell="Q13" sqref="Q13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 t="s">
        <v>12</v>
      </c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 t="s">
        <v>247</v>
      </c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57.95" customHeight="1">
      <c r="A23" s="488" t="s">
        <v>20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 t="s">
        <v>26</v>
      </c>
      <c r="J25" s="136" t="s">
        <v>248</v>
      </c>
      <c r="K25" s="137" t="s">
        <v>28</v>
      </c>
      <c r="L25" s="137" t="s">
        <v>28</v>
      </c>
      <c r="M25" s="127"/>
    </row>
    <row r="26" spans="1:17">
      <c r="A26" s="477" t="s">
        <v>245</v>
      </c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17300</v>
      </c>
      <c r="J30" s="38">
        <f>SUM(J31+J42+J61+J82+J89+J109+J131+J150+J160)</f>
        <v>13800</v>
      </c>
      <c r="K30" s="39">
        <f>SUM(K31+K42+K61+K82+K89+K109+K131+K150+K160)</f>
        <v>11787.16</v>
      </c>
      <c r="L30" s="38">
        <f>SUM(L31+L42+L61+L82+L89+L109+L131+L150+L160)</f>
        <v>11787.16</v>
      </c>
    </row>
    <row r="31" spans="1:17" ht="16.5" hidden="1" customHeight="1" collapsed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29"/>
      <c r="R34" s="129"/>
    </row>
    <row r="35" spans="1:19" ht="14.25" hidden="1" customHeight="1" collapsed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0</v>
      </c>
      <c r="J35" s="54">
        <v>0</v>
      </c>
      <c r="K35" s="54">
        <v>0</v>
      </c>
      <c r="L35" s="54">
        <v>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Q40" s="129"/>
      <c r="R40" s="129"/>
    </row>
    <row r="41" spans="1:19" ht="14.25" hidden="1" customHeight="1" collapsed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0</v>
      </c>
      <c r="J41" s="54">
        <v>0</v>
      </c>
      <c r="K41" s="54">
        <v>0</v>
      </c>
      <c r="L41" s="54">
        <v>0</v>
      </c>
      <c r="Q41" s="129"/>
      <c r="R41" s="129"/>
    </row>
    <row r="42" spans="1:19" ht="26.25" hidden="1" customHeight="1" collapsed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0</v>
      </c>
      <c r="J42" s="59">
        <f t="shared" si="2"/>
        <v>0</v>
      </c>
      <c r="K42" s="58">
        <f t="shared" si="2"/>
        <v>0</v>
      </c>
      <c r="L42" s="58">
        <f t="shared" si="2"/>
        <v>0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0</v>
      </c>
      <c r="J43" s="39">
        <f t="shared" si="2"/>
        <v>0</v>
      </c>
      <c r="K43" s="38">
        <f t="shared" si="2"/>
        <v>0</v>
      </c>
      <c r="L43" s="39">
        <f t="shared" si="2"/>
        <v>0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0</v>
      </c>
      <c r="J44" s="39">
        <f t="shared" si="2"/>
        <v>0</v>
      </c>
      <c r="K44" s="47">
        <f t="shared" si="2"/>
        <v>0</v>
      </c>
      <c r="L44" s="47">
        <f t="shared" si="2"/>
        <v>0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0</v>
      </c>
      <c r="J45" s="65">
        <f>SUM(J46:J60)</f>
        <v>0</v>
      </c>
      <c r="K45" s="66">
        <f>SUM(K46:K60)</f>
        <v>0</v>
      </c>
      <c r="L45" s="66">
        <f>SUM(L46:L60)</f>
        <v>0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hidden="1" customHeight="1" collapsed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hidden="1" customHeight="1" collapsed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0</v>
      </c>
      <c r="J58" s="54">
        <v>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hidden="1" customHeight="1" collapsed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0</v>
      </c>
      <c r="J60" s="54">
        <v>0</v>
      </c>
      <c r="K60" s="54">
        <v>0</v>
      </c>
      <c r="L60" s="54">
        <v>0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17300</v>
      </c>
      <c r="J131" s="78">
        <f>SUM(J132+J137+J145)</f>
        <v>13800</v>
      </c>
      <c r="K131" s="39">
        <f>SUM(K132+K137+K145)</f>
        <v>11787.16</v>
      </c>
      <c r="L131" s="38">
        <f>SUM(L132+L137+L145)</f>
        <v>11787.16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17300</v>
      </c>
      <c r="J137" s="80">
        <f t="shared" si="13"/>
        <v>13800</v>
      </c>
      <c r="K137" s="46">
        <f t="shared" si="13"/>
        <v>11787.16</v>
      </c>
      <c r="L137" s="47">
        <f t="shared" si="13"/>
        <v>11787.16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17300</v>
      </c>
      <c r="J138" s="78">
        <f t="shared" si="13"/>
        <v>13800</v>
      </c>
      <c r="K138" s="39">
        <f t="shared" si="13"/>
        <v>11787.16</v>
      </c>
      <c r="L138" s="38">
        <f t="shared" si="13"/>
        <v>11787.16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17300</v>
      </c>
      <c r="J139" s="78">
        <f>SUM(J140:J141)</f>
        <v>13800</v>
      </c>
      <c r="K139" s="39">
        <f>SUM(K140:K141)</f>
        <v>11787.16</v>
      </c>
      <c r="L139" s="38">
        <f>SUM(L140:L141)</f>
        <v>11787.16</v>
      </c>
    </row>
    <row r="140" spans="1:12" ht="12" customHeight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17300</v>
      </c>
      <c r="J140" s="54">
        <v>13800</v>
      </c>
      <c r="K140" s="54">
        <v>11787.16</v>
      </c>
      <c r="L140" s="54">
        <v>11787.16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0</v>
      </c>
      <c r="J145" s="78">
        <f t="shared" si="14"/>
        <v>0</v>
      </c>
      <c r="K145" s="39">
        <f t="shared" si="14"/>
        <v>0</v>
      </c>
      <c r="L145" s="38">
        <f t="shared" si="14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0</v>
      </c>
      <c r="J146" s="91">
        <f t="shared" si="14"/>
        <v>0</v>
      </c>
      <c r="K146" s="66">
        <f t="shared" si="14"/>
        <v>0</v>
      </c>
      <c r="L146" s="65">
        <f t="shared" si="14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17300</v>
      </c>
      <c r="J360" s="87">
        <f>SUM(J30+J176)</f>
        <v>13800</v>
      </c>
      <c r="K360" s="87">
        <f>SUM(K30+K176)</f>
        <v>11787.16</v>
      </c>
      <c r="L360" s="87">
        <f>SUM(L30+L176)</f>
        <v>11787.16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showRuler="0" topLeftCell="A31" zoomScaleNormal="100" workbookViewId="0">
      <selection activeCell="L360" sqref="L360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 t="s">
        <v>12</v>
      </c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 t="s">
        <v>17</v>
      </c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57.95" customHeight="1">
      <c r="A23" s="488" t="s">
        <v>20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</v>
      </c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77" t="s">
        <v>29</v>
      </c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484500</v>
      </c>
      <c r="J30" s="38">
        <f>SUM(J31+J42+J61+J82+J89+J109+J131+J150+J160)</f>
        <v>285000</v>
      </c>
      <c r="K30" s="39">
        <f>SUM(K31+K42+K61+K82+K89+K109+K131+K150+K160)</f>
        <v>281111.07</v>
      </c>
      <c r="L30" s="38">
        <f>SUM(L31+L42+L61+L82+L89+L109+L131+L150+L160)</f>
        <v>281111.07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475500</v>
      </c>
      <c r="J31" s="38">
        <f>SUM(J32+J38)</f>
        <v>279000</v>
      </c>
      <c r="K31" s="46">
        <f>SUM(K32+K38)</f>
        <v>279000</v>
      </c>
      <c r="L31" s="47">
        <f>SUM(L32+L38)</f>
        <v>279000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468700</v>
      </c>
      <c r="J32" s="38">
        <f>SUM(J33)</f>
        <v>275000</v>
      </c>
      <c r="K32" s="39">
        <f>SUM(K33)</f>
        <v>275000</v>
      </c>
      <c r="L32" s="38">
        <f>SUM(L33)</f>
        <v>275000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468700</v>
      </c>
      <c r="J33" s="38">
        <f t="shared" ref="J33:L34" si="0">SUM(J34)</f>
        <v>275000</v>
      </c>
      <c r="K33" s="38">
        <f t="shared" si="0"/>
        <v>275000</v>
      </c>
      <c r="L33" s="38">
        <f t="shared" si="0"/>
        <v>275000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468700</v>
      </c>
      <c r="J34" s="39">
        <f t="shared" si="0"/>
        <v>275000</v>
      </c>
      <c r="K34" s="39">
        <f t="shared" si="0"/>
        <v>275000</v>
      </c>
      <c r="L34" s="39">
        <f t="shared" si="0"/>
        <v>275000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468700</v>
      </c>
      <c r="J35" s="54">
        <v>275000</v>
      </c>
      <c r="K35" s="54">
        <v>275000</v>
      </c>
      <c r="L35" s="54">
        <v>275000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6800</v>
      </c>
      <c r="J38" s="38">
        <f t="shared" si="1"/>
        <v>4000</v>
      </c>
      <c r="K38" s="39">
        <f t="shared" si="1"/>
        <v>4000</v>
      </c>
      <c r="L38" s="38">
        <f t="shared" si="1"/>
        <v>4000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6800</v>
      </c>
      <c r="J39" s="38">
        <f t="shared" si="1"/>
        <v>4000</v>
      </c>
      <c r="K39" s="38">
        <f t="shared" si="1"/>
        <v>4000</v>
      </c>
      <c r="L39" s="38">
        <f t="shared" si="1"/>
        <v>4000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6800</v>
      </c>
      <c r="J40" s="38">
        <f t="shared" si="1"/>
        <v>4000</v>
      </c>
      <c r="K40" s="38">
        <f t="shared" si="1"/>
        <v>4000</v>
      </c>
      <c r="L40" s="38">
        <f t="shared" si="1"/>
        <v>4000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6800</v>
      </c>
      <c r="J41" s="54">
        <v>4000</v>
      </c>
      <c r="K41" s="54">
        <v>4000</v>
      </c>
      <c r="L41" s="54">
        <v>4000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7900</v>
      </c>
      <c r="J42" s="59">
        <f t="shared" si="2"/>
        <v>5300</v>
      </c>
      <c r="K42" s="58">
        <f t="shared" si="2"/>
        <v>1411.0700000000002</v>
      </c>
      <c r="L42" s="58">
        <f t="shared" si="2"/>
        <v>1411.0700000000002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7900</v>
      </c>
      <c r="J43" s="39">
        <f t="shared" si="2"/>
        <v>5300</v>
      </c>
      <c r="K43" s="38">
        <f t="shared" si="2"/>
        <v>1411.0700000000002</v>
      </c>
      <c r="L43" s="39">
        <f t="shared" si="2"/>
        <v>1411.0700000000002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7900</v>
      </c>
      <c r="J44" s="39">
        <f t="shared" si="2"/>
        <v>5300</v>
      </c>
      <c r="K44" s="47">
        <f t="shared" si="2"/>
        <v>1411.0700000000002</v>
      </c>
      <c r="L44" s="47">
        <f t="shared" si="2"/>
        <v>1411.0700000000002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7900</v>
      </c>
      <c r="J45" s="65">
        <f>SUM(J46:J60)</f>
        <v>5300</v>
      </c>
      <c r="K45" s="66">
        <f>SUM(K46:K60)</f>
        <v>1411.0700000000002</v>
      </c>
      <c r="L45" s="66">
        <f>SUM(L46:L60)</f>
        <v>1411.0700000000002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200</v>
      </c>
      <c r="J51" s="54">
        <v>100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1400</v>
      </c>
      <c r="J55" s="54">
        <v>1000</v>
      </c>
      <c r="K55" s="54">
        <v>378.3</v>
      </c>
      <c r="L55" s="54">
        <v>378.3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1200</v>
      </c>
      <c r="J58" s="54">
        <v>800</v>
      </c>
      <c r="K58" s="54">
        <v>344.83</v>
      </c>
      <c r="L58" s="54">
        <v>344.83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5100</v>
      </c>
      <c r="J60" s="54">
        <v>3400</v>
      </c>
      <c r="K60" s="54">
        <v>687.94</v>
      </c>
      <c r="L60" s="54">
        <v>687.94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1100</v>
      </c>
      <c r="J131" s="78">
        <f>SUM(J132+J137+J145)</f>
        <v>700</v>
      </c>
      <c r="K131" s="39">
        <f>SUM(K132+K137+K145)</f>
        <v>700</v>
      </c>
      <c r="L131" s="38">
        <f>SUM(L132+L137+L145)</f>
        <v>700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0</v>
      </c>
      <c r="J137" s="80">
        <f t="shared" si="13"/>
        <v>0</v>
      </c>
      <c r="K137" s="46">
        <f t="shared" si="13"/>
        <v>0</v>
      </c>
      <c r="L137" s="47">
        <f t="shared" si="13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0</v>
      </c>
      <c r="J138" s="78">
        <f t="shared" si="13"/>
        <v>0</v>
      </c>
      <c r="K138" s="39">
        <f t="shared" si="13"/>
        <v>0</v>
      </c>
      <c r="L138" s="38">
        <f t="shared" si="13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1100</v>
      </c>
      <c r="J145" s="78">
        <f t="shared" si="14"/>
        <v>700</v>
      </c>
      <c r="K145" s="39">
        <f t="shared" si="14"/>
        <v>700</v>
      </c>
      <c r="L145" s="38">
        <f t="shared" si="14"/>
        <v>700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1100</v>
      </c>
      <c r="J146" s="91">
        <f t="shared" si="14"/>
        <v>700</v>
      </c>
      <c r="K146" s="66">
        <f t="shared" si="14"/>
        <v>700</v>
      </c>
      <c r="L146" s="65">
        <f t="shared" si="14"/>
        <v>700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1100</v>
      </c>
      <c r="J147" s="78">
        <f>SUM(J148:J149)</f>
        <v>700</v>
      </c>
      <c r="K147" s="39">
        <f>SUM(K148:K149)</f>
        <v>700</v>
      </c>
      <c r="L147" s="38">
        <f>SUM(L148:L149)</f>
        <v>700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1100</v>
      </c>
      <c r="J148" s="92">
        <v>700</v>
      </c>
      <c r="K148" s="92">
        <v>700</v>
      </c>
      <c r="L148" s="92">
        <v>700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484500</v>
      </c>
      <c r="J360" s="87">
        <f>SUM(J30+J176)</f>
        <v>285000</v>
      </c>
      <c r="K360" s="87">
        <f>SUM(K30+K176)</f>
        <v>281111.07</v>
      </c>
      <c r="L360" s="87">
        <f>SUM(L30+L176)</f>
        <v>281111.07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55" workbookViewId="0">
      <selection activeCell="R13" sqref="R13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 t="s">
        <v>12</v>
      </c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 t="s">
        <v>17</v>
      </c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57.95" customHeight="1">
      <c r="A23" s="488" t="s">
        <v>20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239</v>
      </c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77" t="s">
        <v>240</v>
      </c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4300</v>
      </c>
      <c r="J30" s="38">
        <f>SUM(J31+J42+J61+J82+J89+J109+J131+J150+J160)</f>
        <v>2200</v>
      </c>
      <c r="K30" s="39">
        <f>SUM(K31+K42+K61+K82+K89+K109+K131+K150+K160)</f>
        <v>999</v>
      </c>
      <c r="L30" s="38">
        <f>SUM(L31+L42+L61+L82+L89+L109+L131+L150+L160)</f>
        <v>999</v>
      </c>
    </row>
    <row r="31" spans="1:17" ht="16.5" hidden="1" customHeight="1" collapsed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29"/>
      <c r="R34" s="129"/>
    </row>
    <row r="35" spans="1:19" ht="14.25" hidden="1" customHeight="1" collapsed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0</v>
      </c>
      <c r="J35" s="54">
        <v>0</v>
      </c>
      <c r="K35" s="54">
        <v>0</v>
      </c>
      <c r="L35" s="54">
        <v>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Q40" s="129"/>
      <c r="R40" s="129"/>
    </row>
    <row r="41" spans="1:19" ht="14.25" hidden="1" customHeight="1" collapsed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0</v>
      </c>
      <c r="J41" s="54">
        <v>0</v>
      </c>
      <c r="K41" s="54">
        <v>0</v>
      </c>
      <c r="L41" s="54">
        <v>0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4300</v>
      </c>
      <c r="J42" s="59">
        <f t="shared" si="2"/>
        <v>2200</v>
      </c>
      <c r="K42" s="58">
        <f t="shared" si="2"/>
        <v>999</v>
      </c>
      <c r="L42" s="58">
        <f t="shared" si="2"/>
        <v>999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4300</v>
      </c>
      <c r="J43" s="39">
        <f t="shared" si="2"/>
        <v>2200</v>
      </c>
      <c r="K43" s="38">
        <f t="shared" si="2"/>
        <v>999</v>
      </c>
      <c r="L43" s="39">
        <f t="shared" si="2"/>
        <v>999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4300</v>
      </c>
      <c r="J44" s="39">
        <f t="shared" si="2"/>
        <v>2200</v>
      </c>
      <c r="K44" s="47">
        <f t="shared" si="2"/>
        <v>999</v>
      </c>
      <c r="L44" s="47">
        <f t="shared" si="2"/>
        <v>999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4300</v>
      </c>
      <c r="J45" s="65">
        <f>SUM(J46:J60)</f>
        <v>2200</v>
      </c>
      <c r="K45" s="66">
        <f>SUM(K46:K60)</f>
        <v>999</v>
      </c>
      <c r="L45" s="66">
        <f>SUM(L46:L60)</f>
        <v>999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1500</v>
      </c>
      <c r="J55" s="54">
        <v>600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2800</v>
      </c>
      <c r="J58" s="54">
        <v>1600</v>
      </c>
      <c r="K58" s="54">
        <v>999</v>
      </c>
      <c r="L58" s="54">
        <v>999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hidden="1" customHeight="1" collapsed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0</v>
      </c>
      <c r="J60" s="54">
        <v>0</v>
      </c>
      <c r="K60" s="54">
        <v>0</v>
      </c>
      <c r="L60" s="54">
        <v>0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hidden="1" customHeight="1" collapsed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0</v>
      </c>
      <c r="J131" s="7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0</v>
      </c>
      <c r="J137" s="80">
        <f t="shared" si="13"/>
        <v>0</v>
      </c>
      <c r="K137" s="46">
        <f t="shared" si="13"/>
        <v>0</v>
      </c>
      <c r="L137" s="47">
        <f t="shared" si="13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0</v>
      </c>
      <c r="J138" s="78">
        <f t="shared" si="13"/>
        <v>0</v>
      </c>
      <c r="K138" s="39">
        <f t="shared" si="13"/>
        <v>0</v>
      </c>
      <c r="L138" s="38">
        <f t="shared" si="13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0</v>
      </c>
      <c r="J145" s="78">
        <f t="shared" si="14"/>
        <v>0</v>
      </c>
      <c r="K145" s="39">
        <f t="shared" si="14"/>
        <v>0</v>
      </c>
      <c r="L145" s="38">
        <f t="shared" si="14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0</v>
      </c>
      <c r="J146" s="91">
        <f t="shared" si="14"/>
        <v>0</v>
      </c>
      <c r="K146" s="66">
        <f t="shared" si="14"/>
        <v>0</v>
      </c>
      <c r="L146" s="65">
        <f t="shared" si="14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4300</v>
      </c>
      <c r="J360" s="87">
        <f>SUM(J30+J176)</f>
        <v>2200</v>
      </c>
      <c r="K360" s="87">
        <f>SUM(K30+K176)</f>
        <v>999</v>
      </c>
      <c r="L360" s="87">
        <f>SUM(L30+L176)</f>
        <v>999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31" workbookViewId="0">
      <selection activeCell="R11" sqref="R11"/>
    </sheetView>
  </sheetViews>
  <sheetFormatPr defaultRowHeight="15"/>
  <cols>
    <col min="1" max="4" width="2" style="1" customWidth="1"/>
    <col min="5" max="5" width="2.140625" style="1" customWidth="1"/>
    <col min="6" max="6" width="3.5703125" style="37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379" t="s">
        <v>0</v>
      </c>
      <c r="K1" s="379"/>
      <c r="L1" s="379"/>
      <c r="M1" s="125"/>
      <c r="N1" s="379"/>
      <c r="O1" s="379"/>
      <c r="P1" s="3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379" t="s">
        <v>1</v>
      </c>
      <c r="K2" s="379"/>
      <c r="L2" s="379"/>
      <c r="M2" s="125"/>
      <c r="N2" s="379"/>
      <c r="O2" s="379"/>
      <c r="P2" s="37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379" t="s">
        <v>2</v>
      </c>
      <c r="K3" s="379"/>
      <c r="L3" s="379"/>
      <c r="M3" s="125"/>
      <c r="N3" s="379"/>
      <c r="O3" s="379"/>
      <c r="P3" s="37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379" t="s">
        <v>4</v>
      </c>
      <c r="K4" s="379"/>
      <c r="L4" s="379"/>
      <c r="M4" s="125"/>
      <c r="N4" s="126"/>
      <c r="O4" s="126"/>
      <c r="P4" s="37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379" t="s">
        <v>5</v>
      </c>
      <c r="K5" s="379"/>
      <c r="L5" s="379"/>
      <c r="M5" s="125"/>
      <c r="N5" s="379"/>
      <c r="O5" s="379"/>
      <c r="P5" s="379"/>
      <c r="Q5" s="37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379"/>
      <c r="I6" s="379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89" t="s">
        <v>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75"/>
      <c r="B8" s="376"/>
      <c r="C8" s="376"/>
      <c r="D8" s="376"/>
      <c r="E8" s="376"/>
      <c r="F8" s="376"/>
      <c r="G8" s="491" t="s">
        <v>8</v>
      </c>
      <c r="H8" s="491"/>
      <c r="I8" s="491"/>
      <c r="J8" s="491"/>
      <c r="K8" s="491"/>
      <c r="L8" s="376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472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473</v>
      </c>
      <c r="H10" s="493"/>
      <c r="I10" s="493"/>
      <c r="J10" s="493"/>
      <c r="K10" s="493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4" t="s">
        <v>9</v>
      </c>
      <c r="H11" s="494"/>
      <c r="I11" s="494"/>
      <c r="J11" s="494"/>
      <c r="K11" s="49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474</v>
      </c>
      <c r="H15" s="493"/>
      <c r="I15" s="493"/>
      <c r="J15" s="493"/>
      <c r="K15" s="493"/>
    </row>
    <row r="16" spans="1:36" ht="11.25" customHeight="1">
      <c r="G16" s="495" t="s">
        <v>11</v>
      </c>
      <c r="H16" s="495"/>
      <c r="I16" s="495"/>
      <c r="J16" s="495"/>
      <c r="K16" s="495"/>
    </row>
    <row r="17" spans="1:17" ht="15" customHeight="1">
      <c r="B17"/>
      <c r="C17"/>
      <c r="D17"/>
      <c r="E17" s="496" t="s">
        <v>12</v>
      </c>
      <c r="F17" s="496"/>
      <c r="G17" s="496"/>
      <c r="H17" s="496"/>
      <c r="I17" s="496"/>
      <c r="J17" s="496"/>
      <c r="K17" s="496"/>
      <c r="L17"/>
    </row>
    <row r="18" spans="1:17" ht="12" customHeight="1">
      <c r="A18" s="497" t="s">
        <v>13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379"/>
      <c r="F21" s="378"/>
      <c r="I21" s="15"/>
      <c r="J21" s="15"/>
      <c r="K21" s="16" t="s">
        <v>16</v>
      </c>
      <c r="L21" s="14"/>
      <c r="M21" s="127"/>
    </row>
    <row r="22" spans="1:17" ht="14.25" customHeight="1">
      <c r="A22" s="488" t="s">
        <v>17</v>
      </c>
      <c r="B22" s="488"/>
      <c r="C22" s="488"/>
      <c r="D22" s="488"/>
      <c r="E22" s="488"/>
      <c r="F22" s="488"/>
      <c r="G22" s="488"/>
      <c r="H22" s="488"/>
      <c r="I22" s="488"/>
      <c r="K22" s="16" t="s">
        <v>18</v>
      </c>
      <c r="L22" s="17" t="s">
        <v>19</v>
      </c>
      <c r="M22" s="127"/>
    </row>
    <row r="23" spans="1:17" ht="57.95" customHeight="1">
      <c r="A23" s="488" t="s">
        <v>20</v>
      </c>
      <c r="B23" s="488"/>
      <c r="C23" s="488"/>
      <c r="D23" s="488"/>
      <c r="E23" s="488"/>
      <c r="F23" s="488"/>
      <c r="G23" s="488"/>
      <c r="H23" s="488"/>
      <c r="I23" s="488"/>
      <c r="J23" s="374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242</v>
      </c>
      <c r="I24" s="21"/>
      <c r="J24" s="22"/>
      <c r="K24" s="14"/>
      <c r="L24" s="14"/>
      <c r="M24" s="127"/>
    </row>
    <row r="25" spans="1:17" ht="13.5" customHeight="1">
      <c r="F25" s="1"/>
      <c r="G25" s="476" t="s">
        <v>25</v>
      </c>
      <c r="H25" s="476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77" t="s">
        <v>243</v>
      </c>
      <c r="B26" s="477"/>
      <c r="C26" s="477"/>
      <c r="D26" s="477"/>
      <c r="E26" s="477"/>
      <c r="F26" s="477"/>
      <c r="G26" s="477"/>
      <c r="H26" s="477"/>
      <c r="I26" s="477"/>
      <c r="J26" s="23"/>
      <c r="K26" s="24"/>
      <c r="L26" s="25" t="s">
        <v>30</v>
      </c>
      <c r="M26" s="128"/>
    </row>
    <row r="27" spans="1:17" ht="24" customHeight="1">
      <c r="A27" s="478" t="s">
        <v>31</v>
      </c>
      <c r="B27" s="479"/>
      <c r="C27" s="479"/>
      <c r="D27" s="479"/>
      <c r="E27" s="479"/>
      <c r="F27" s="479"/>
      <c r="G27" s="482" t="s">
        <v>32</v>
      </c>
      <c r="H27" s="484" t="s">
        <v>33</v>
      </c>
      <c r="I27" s="486" t="s">
        <v>34</v>
      </c>
      <c r="J27" s="487"/>
      <c r="K27" s="466" t="s">
        <v>35</v>
      </c>
      <c r="L27" s="468" t="s">
        <v>36</v>
      </c>
      <c r="M27" s="128"/>
    </row>
    <row r="28" spans="1:17" ht="46.5" customHeight="1">
      <c r="A28" s="480"/>
      <c r="B28" s="481"/>
      <c r="C28" s="481"/>
      <c r="D28" s="481"/>
      <c r="E28" s="481"/>
      <c r="F28" s="481"/>
      <c r="G28" s="483"/>
      <c r="H28" s="485"/>
      <c r="I28" s="26" t="s">
        <v>37</v>
      </c>
      <c r="J28" s="27" t="s">
        <v>38</v>
      </c>
      <c r="K28" s="467"/>
      <c r="L28" s="469"/>
    </row>
    <row r="29" spans="1:17" ht="11.25" customHeight="1">
      <c r="A29" s="470" t="s">
        <v>22</v>
      </c>
      <c r="B29" s="471"/>
      <c r="C29" s="471"/>
      <c r="D29" s="471"/>
      <c r="E29" s="471"/>
      <c r="F29" s="472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32700</v>
      </c>
      <c r="J30" s="38">
        <f>SUM(J31+J42+J61+J82+J89+J109+J131+J150+J160)</f>
        <v>12300</v>
      </c>
      <c r="K30" s="39">
        <f>SUM(K31+K42+K61+K82+K89+K109+K131+K150+K160)</f>
        <v>10735.66</v>
      </c>
      <c r="L30" s="38">
        <f>SUM(L31+L42+L61+L82+L89+L109+L131+L150+L160)</f>
        <v>10735.66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4500</v>
      </c>
      <c r="J31" s="38">
        <f>SUM(J32+J38)</f>
        <v>1100</v>
      </c>
      <c r="K31" s="46">
        <f>SUM(K32+K38)</f>
        <v>269.33999999999997</v>
      </c>
      <c r="L31" s="47">
        <f>SUM(L32+L38)</f>
        <v>269.33999999999997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4300</v>
      </c>
      <c r="J32" s="38">
        <f>SUM(J33)</f>
        <v>900</v>
      </c>
      <c r="K32" s="39">
        <f>SUM(K33)</f>
        <v>265.5</v>
      </c>
      <c r="L32" s="38">
        <f>SUM(L33)</f>
        <v>265.5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4300</v>
      </c>
      <c r="J33" s="38">
        <f t="shared" ref="J33:L34" si="0">SUM(J34)</f>
        <v>900</v>
      </c>
      <c r="K33" s="38">
        <f t="shared" si="0"/>
        <v>265.5</v>
      </c>
      <c r="L33" s="38">
        <f t="shared" si="0"/>
        <v>265.5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4300</v>
      </c>
      <c r="J34" s="39">
        <f t="shared" si="0"/>
        <v>900</v>
      </c>
      <c r="K34" s="39">
        <f t="shared" si="0"/>
        <v>265.5</v>
      </c>
      <c r="L34" s="39">
        <f t="shared" si="0"/>
        <v>265.5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4300</v>
      </c>
      <c r="J35" s="54">
        <v>900</v>
      </c>
      <c r="K35" s="54">
        <v>265.5</v>
      </c>
      <c r="L35" s="54">
        <v>265.5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200</v>
      </c>
      <c r="J38" s="38">
        <f t="shared" si="1"/>
        <v>200</v>
      </c>
      <c r="K38" s="39">
        <f t="shared" si="1"/>
        <v>3.84</v>
      </c>
      <c r="L38" s="38">
        <f t="shared" si="1"/>
        <v>3.84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200</v>
      </c>
      <c r="J39" s="38">
        <f t="shared" si="1"/>
        <v>200</v>
      </c>
      <c r="K39" s="38">
        <f t="shared" si="1"/>
        <v>3.84</v>
      </c>
      <c r="L39" s="38">
        <f t="shared" si="1"/>
        <v>3.84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200</v>
      </c>
      <c r="J40" s="38">
        <f t="shared" si="1"/>
        <v>200</v>
      </c>
      <c r="K40" s="38">
        <f t="shared" si="1"/>
        <v>3.84</v>
      </c>
      <c r="L40" s="38">
        <f t="shared" si="1"/>
        <v>3.84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200</v>
      </c>
      <c r="J41" s="54">
        <v>200</v>
      </c>
      <c r="K41" s="54">
        <v>3.84</v>
      </c>
      <c r="L41" s="54">
        <v>3.84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28200</v>
      </c>
      <c r="J42" s="59">
        <f t="shared" si="2"/>
        <v>11200</v>
      </c>
      <c r="K42" s="58">
        <f t="shared" si="2"/>
        <v>10466.32</v>
      </c>
      <c r="L42" s="58">
        <f t="shared" si="2"/>
        <v>10466.32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28200</v>
      </c>
      <c r="J43" s="39">
        <f t="shared" si="2"/>
        <v>11200</v>
      </c>
      <c r="K43" s="38">
        <f t="shared" si="2"/>
        <v>10466.32</v>
      </c>
      <c r="L43" s="39">
        <f t="shared" si="2"/>
        <v>10466.32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28200</v>
      </c>
      <c r="J44" s="39">
        <f t="shared" si="2"/>
        <v>11200</v>
      </c>
      <c r="K44" s="47">
        <f t="shared" si="2"/>
        <v>10466.32</v>
      </c>
      <c r="L44" s="47">
        <f t="shared" si="2"/>
        <v>10466.32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28200</v>
      </c>
      <c r="J45" s="65">
        <f>SUM(J46:J60)</f>
        <v>11200</v>
      </c>
      <c r="K45" s="66">
        <f>SUM(K46:K60)</f>
        <v>10466.32</v>
      </c>
      <c r="L45" s="66">
        <f>SUM(L46:L60)</f>
        <v>10466.32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23800</v>
      </c>
      <c r="J46" s="54">
        <v>9500</v>
      </c>
      <c r="K46" s="54">
        <v>8792.36</v>
      </c>
      <c r="L46" s="54">
        <v>8792.36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hidden="1" customHeight="1" collapsed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hidden="1" customHeight="1" collapsed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0</v>
      </c>
      <c r="J58" s="54">
        <v>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4400</v>
      </c>
      <c r="J60" s="54">
        <v>1700</v>
      </c>
      <c r="K60" s="54">
        <v>1673.96</v>
      </c>
      <c r="L60" s="54">
        <v>1673.96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>I101+I105</f>
        <v>0</v>
      </c>
      <c r="J100" s="38">
        <f>J101+J105</f>
        <v>0</v>
      </c>
      <c r="K100" s="38">
        <f>K101+K105</f>
        <v>0</v>
      </c>
      <c r="L100" s="38">
        <f>L101+L105</f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>I102</f>
        <v>0</v>
      </c>
      <c r="J101" s="78">
        <f>J102</f>
        <v>0</v>
      </c>
      <c r="K101" s="39">
        <f>K102</f>
        <v>0</v>
      </c>
      <c r="L101" s="38">
        <f>L102</f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7">I111</f>
        <v>0</v>
      </c>
      <c r="J110" s="80">
        <f t="shared" si="7"/>
        <v>0</v>
      </c>
      <c r="K110" s="46">
        <f t="shared" si="7"/>
        <v>0</v>
      </c>
      <c r="L110" s="47">
        <f t="shared" si="7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7"/>
        <v>0</v>
      </c>
      <c r="J111" s="78">
        <f t="shared" si="7"/>
        <v>0</v>
      </c>
      <c r="K111" s="39">
        <f t="shared" si="7"/>
        <v>0</v>
      </c>
      <c r="L111" s="38">
        <f t="shared" si="7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8">I116</f>
        <v>0</v>
      </c>
      <c r="J115" s="78">
        <f t="shared" si="8"/>
        <v>0</v>
      </c>
      <c r="K115" s="39">
        <f t="shared" si="8"/>
        <v>0</v>
      </c>
      <c r="L115" s="38">
        <f t="shared" si="8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8"/>
        <v>0</v>
      </c>
      <c r="J116" s="78">
        <f t="shared" si="8"/>
        <v>0</v>
      </c>
      <c r="K116" s="39">
        <f t="shared" si="8"/>
        <v>0</v>
      </c>
      <c r="L116" s="38">
        <f t="shared" si="8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8"/>
        <v>0</v>
      </c>
      <c r="J117" s="88">
        <f t="shared" si="8"/>
        <v>0</v>
      </c>
      <c r="K117" s="89">
        <f t="shared" si="8"/>
        <v>0</v>
      </c>
      <c r="L117" s="87">
        <f t="shared" si="8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9">I120</f>
        <v>0</v>
      </c>
      <c r="J119" s="79">
        <f t="shared" si="9"/>
        <v>0</v>
      </c>
      <c r="K119" s="59">
        <f t="shared" si="9"/>
        <v>0</v>
      </c>
      <c r="L119" s="58">
        <f t="shared" si="9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9"/>
        <v>0</v>
      </c>
      <c r="J120" s="78">
        <f t="shared" si="9"/>
        <v>0</v>
      </c>
      <c r="K120" s="39">
        <f t="shared" si="9"/>
        <v>0</v>
      </c>
      <c r="L120" s="38">
        <f t="shared" si="9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9"/>
        <v>0</v>
      </c>
      <c r="J121" s="78">
        <f t="shared" si="9"/>
        <v>0</v>
      </c>
      <c r="K121" s="39">
        <f t="shared" si="9"/>
        <v>0</v>
      </c>
      <c r="L121" s="38">
        <f t="shared" si="9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0">I124</f>
        <v>0</v>
      </c>
      <c r="J123" s="79">
        <f t="shared" si="10"/>
        <v>0</v>
      </c>
      <c r="K123" s="59">
        <f t="shared" si="10"/>
        <v>0</v>
      </c>
      <c r="L123" s="58">
        <f t="shared" si="10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0"/>
        <v>0</v>
      </c>
      <c r="J124" s="78">
        <f t="shared" si="10"/>
        <v>0</v>
      </c>
      <c r="K124" s="39">
        <f t="shared" si="10"/>
        <v>0</v>
      </c>
      <c r="L124" s="38">
        <f t="shared" si="10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0"/>
        <v>0</v>
      </c>
      <c r="J125" s="78">
        <f t="shared" si="10"/>
        <v>0</v>
      </c>
      <c r="K125" s="39">
        <f t="shared" si="10"/>
        <v>0</v>
      </c>
      <c r="L125" s="38">
        <f t="shared" si="10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1">I128</f>
        <v>0</v>
      </c>
      <c r="J127" s="91">
        <f t="shared" si="11"/>
        <v>0</v>
      </c>
      <c r="K127" s="66">
        <f t="shared" si="11"/>
        <v>0</v>
      </c>
      <c r="L127" s="65">
        <f t="shared" si="11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1"/>
        <v>0</v>
      </c>
      <c r="J128" s="78">
        <f t="shared" si="11"/>
        <v>0</v>
      </c>
      <c r="K128" s="39">
        <f t="shared" si="11"/>
        <v>0</v>
      </c>
      <c r="L128" s="38">
        <f t="shared" si="11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1"/>
        <v>0</v>
      </c>
      <c r="J129" s="78">
        <f t="shared" si="11"/>
        <v>0</v>
      </c>
      <c r="K129" s="39">
        <f t="shared" si="11"/>
        <v>0</v>
      </c>
      <c r="L129" s="38">
        <f t="shared" si="11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hidden="1" customHeight="1" collapsed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0</v>
      </c>
      <c r="J131" s="7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2">I133</f>
        <v>0</v>
      </c>
      <c r="J132" s="78">
        <f t="shared" si="12"/>
        <v>0</v>
      </c>
      <c r="K132" s="39">
        <f t="shared" si="12"/>
        <v>0</v>
      </c>
      <c r="L132" s="38">
        <f t="shared" si="12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2"/>
        <v>0</v>
      </c>
      <c r="J133" s="78">
        <f t="shared" si="12"/>
        <v>0</v>
      </c>
      <c r="K133" s="39">
        <f t="shared" si="12"/>
        <v>0</v>
      </c>
      <c r="L133" s="38">
        <f t="shared" si="12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3">I138</f>
        <v>0</v>
      </c>
      <c r="J137" s="80">
        <f t="shared" si="13"/>
        <v>0</v>
      </c>
      <c r="K137" s="46">
        <f t="shared" si="13"/>
        <v>0</v>
      </c>
      <c r="L137" s="47">
        <f t="shared" si="13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3"/>
        <v>0</v>
      </c>
      <c r="J138" s="78">
        <f t="shared" si="13"/>
        <v>0</v>
      </c>
      <c r="K138" s="39">
        <f t="shared" si="13"/>
        <v>0</v>
      </c>
      <c r="L138" s="38">
        <f t="shared" si="13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4">I146</f>
        <v>0</v>
      </c>
      <c r="J145" s="78">
        <f t="shared" si="14"/>
        <v>0</v>
      </c>
      <c r="K145" s="39">
        <f t="shared" si="14"/>
        <v>0</v>
      </c>
      <c r="L145" s="38">
        <f t="shared" si="14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4"/>
        <v>0</v>
      </c>
      <c r="J146" s="91">
        <f t="shared" si="14"/>
        <v>0</v>
      </c>
      <c r="K146" s="66">
        <f t="shared" si="14"/>
        <v>0</v>
      </c>
      <c r="L146" s="65">
        <f t="shared" si="14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5">I158</f>
        <v>0</v>
      </c>
      <c r="J157" s="78">
        <f t="shared" si="15"/>
        <v>0</v>
      </c>
      <c r="K157" s="39">
        <f t="shared" si="15"/>
        <v>0</v>
      </c>
      <c r="L157" s="38">
        <f t="shared" si="15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5"/>
        <v>0</v>
      </c>
      <c r="J158" s="78">
        <f t="shared" si="15"/>
        <v>0</v>
      </c>
      <c r="K158" s="39">
        <f t="shared" si="15"/>
        <v>0</v>
      </c>
      <c r="L158" s="38">
        <f t="shared" si="15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6">I162</f>
        <v>0</v>
      </c>
      <c r="J161" s="78">
        <f t="shared" si="16"/>
        <v>0</v>
      </c>
      <c r="K161" s="39">
        <f t="shared" si="16"/>
        <v>0</v>
      </c>
      <c r="L161" s="38">
        <f t="shared" si="16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6"/>
        <v>0</v>
      </c>
      <c r="J162" s="79">
        <f t="shared" si="16"/>
        <v>0</v>
      </c>
      <c r="K162" s="59">
        <f t="shared" si="16"/>
        <v>0</v>
      </c>
      <c r="L162" s="58">
        <f t="shared" si="16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6"/>
        <v>0</v>
      </c>
      <c r="J163" s="78">
        <f t="shared" si="16"/>
        <v>0</v>
      </c>
      <c r="K163" s="39">
        <f t="shared" si="16"/>
        <v>0</v>
      </c>
      <c r="L163" s="38">
        <f t="shared" si="16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7">I180</f>
        <v>0</v>
      </c>
      <c r="J179" s="79">
        <f t="shared" si="17"/>
        <v>0</v>
      </c>
      <c r="K179" s="59">
        <f t="shared" si="17"/>
        <v>0</v>
      </c>
      <c r="L179" s="58">
        <f t="shared" si="17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7"/>
        <v>0</v>
      </c>
      <c r="J180" s="38">
        <f t="shared" si="17"/>
        <v>0</v>
      </c>
      <c r="K180" s="38">
        <f t="shared" si="17"/>
        <v>0</v>
      </c>
      <c r="L180" s="38">
        <f t="shared" si="17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8">SUM(I189:I192)</f>
        <v>0</v>
      </c>
      <c r="J188" s="38">
        <f t="shared" si="18"/>
        <v>0</v>
      </c>
      <c r="K188" s="38">
        <f t="shared" si="18"/>
        <v>0</v>
      </c>
      <c r="L188" s="38">
        <f t="shared" si="18"/>
        <v>0</v>
      </c>
      <c r="M188" s="38">
        <f t="shared" si="18"/>
        <v>0</v>
      </c>
      <c r="N188" s="38">
        <f t="shared" si="18"/>
        <v>0</v>
      </c>
      <c r="O188" s="38">
        <f t="shared" si="18"/>
        <v>0</v>
      </c>
      <c r="P188" s="38">
        <f t="shared" si="18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19">I199</f>
        <v>0</v>
      </c>
      <c r="J198" s="7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0">I202</f>
        <v>0</v>
      </c>
      <c r="J201" s="80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0"/>
        <v>0</v>
      </c>
      <c r="J202" s="7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1">I210</f>
        <v>0</v>
      </c>
      <c r="J209" s="79">
        <f t="shared" si="21"/>
        <v>0</v>
      </c>
      <c r="K209" s="59">
        <f t="shared" si="21"/>
        <v>0</v>
      </c>
      <c r="L209" s="58">
        <f t="shared" si="21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1"/>
        <v>0</v>
      </c>
      <c r="J210" s="78">
        <f t="shared" si="21"/>
        <v>0</v>
      </c>
      <c r="K210" s="39">
        <f t="shared" si="21"/>
        <v>0</v>
      </c>
      <c r="L210" s="38">
        <f t="shared" si="21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2">I221</f>
        <v>0</v>
      </c>
      <c r="J220" s="79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2"/>
        <v>0</v>
      </c>
      <c r="J221" s="91">
        <f t="shared" si="22"/>
        <v>0</v>
      </c>
      <c r="K221" s="66">
        <f t="shared" si="22"/>
        <v>0</v>
      </c>
      <c r="L221" s="66">
        <f t="shared" si="22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2"/>
        <v>0</v>
      </c>
      <c r="J222" s="78">
        <f t="shared" si="22"/>
        <v>0</v>
      </c>
      <c r="K222" s="39">
        <f t="shared" si="22"/>
        <v>0</v>
      </c>
      <c r="L222" s="39">
        <f t="shared" si="22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4">I254</f>
        <v>0</v>
      </c>
      <c r="J253" s="7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4"/>
        <v>0</v>
      </c>
      <c r="J254" s="78">
        <f t="shared" si="24"/>
        <v>0</v>
      </c>
      <c r="K254" s="39">
        <f t="shared" si="24"/>
        <v>0</v>
      </c>
      <c r="L254" s="39">
        <f t="shared" si="24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5">I257</f>
        <v>0</v>
      </c>
      <c r="J256" s="78">
        <f t="shared" si="25"/>
        <v>0</v>
      </c>
      <c r="K256" s="39">
        <f t="shared" si="25"/>
        <v>0</v>
      </c>
      <c r="L256" s="39">
        <f t="shared" si="25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5"/>
        <v>0</v>
      </c>
      <c r="J257" s="7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6">I286</f>
        <v>0</v>
      </c>
      <c r="J285" s="7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6"/>
        <v>0</v>
      </c>
      <c r="J286" s="7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7">I289</f>
        <v>0</v>
      </c>
      <c r="J288" s="106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7"/>
        <v>0</v>
      </c>
      <c r="J289" s="106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8">I319</f>
        <v>0</v>
      </c>
      <c r="J318" s="106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8"/>
        <v>0</v>
      </c>
      <c r="J319" s="107">
        <f t="shared" si="28"/>
        <v>0</v>
      </c>
      <c r="K319" s="59">
        <f t="shared" si="28"/>
        <v>0</v>
      </c>
      <c r="L319" s="59">
        <f t="shared" si="28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29">I322</f>
        <v>0</v>
      </c>
      <c r="J321" s="106">
        <f t="shared" si="29"/>
        <v>0</v>
      </c>
      <c r="K321" s="39">
        <f t="shared" si="29"/>
        <v>0</v>
      </c>
      <c r="L321" s="39">
        <f t="shared" si="29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29"/>
        <v>0</v>
      </c>
      <c r="J322" s="106">
        <f t="shared" si="29"/>
        <v>0</v>
      </c>
      <c r="K322" s="39">
        <f t="shared" si="29"/>
        <v>0</v>
      </c>
      <c r="L322" s="39">
        <f t="shared" si="29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0">I351</f>
        <v>0</v>
      </c>
      <c r="J350" s="78">
        <f t="shared" si="30"/>
        <v>0</v>
      </c>
      <c r="K350" s="39">
        <f t="shared" si="30"/>
        <v>0</v>
      </c>
      <c r="L350" s="39">
        <f t="shared" si="30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0"/>
        <v>0</v>
      </c>
      <c r="J351" s="79">
        <f t="shared" si="30"/>
        <v>0</v>
      </c>
      <c r="K351" s="59">
        <f t="shared" si="30"/>
        <v>0</v>
      </c>
      <c r="L351" s="59">
        <f t="shared" si="30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1">I354</f>
        <v>0</v>
      </c>
      <c r="J353" s="7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1"/>
        <v>0</v>
      </c>
      <c r="J354" s="7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32700</v>
      </c>
      <c r="J360" s="87">
        <f>SUM(J30+J176)</f>
        <v>12300</v>
      </c>
      <c r="K360" s="87">
        <f>SUM(K30+K176)</f>
        <v>10735.66</v>
      </c>
      <c r="L360" s="87">
        <f>SUM(L30+L176)</f>
        <v>10735.66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373" t="s">
        <v>234</v>
      </c>
      <c r="K363" s="473" t="s">
        <v>235</v>
      </c>
      <c r="L363" s="473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74" t="s">
        <v>238</v>
      </c>
      <c r="E366" s="475"/>
      <c r="F366" s="475"/>
      <c r="G366" s="475"/>
      <c r="H366" s="123"/>
      <c r="I366" s="124" t="s">
        <v>234</v>
      </c>
      <c r="K366" s="473" t="s">
        <v>235</v>
      </c>
      <c r="L366" s="47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6" workbookViewId="0">
      <selection activeCell="N24" sqref="N24"/>
    </sheetView>
  </sheetViews>
  <sheetFormatPr defaultRowHeight="15"/>
  <cols>
    <col min="1" max="4" width="9.140625" style="158"/>
    <col min="5" max="5" width="11.7109375" style="158" customWidth="1"/>
    <col min="6" max="6" width="4.28515625" style="158" customWidth="1"/>
    <col min="7" max="8" width="9.140625" style="158"/>
    <col min="9" max="9" width="6.5703125" style="158" customWidth="1"/>
    <col min="10" max="10" width="9.140625" style="158"/>
    <col min="11" max="11" width="5.28515625" style="158" customWidth="1"/>
    <col min="12" max="12" width="7.140625" style="158" customWidth="1"/>
    <col min="13" max="13" width="7.5703125" style="158" customWidth="1"/>
    <col min="14" max="14" width="17.85546875" style="158" customWidth="1"/>
    <col min="15" max="256" width="9.140625" style="158"/>
  </cols>
  <sheetData>
    <row r="1" spans="1:19">
      <c r="L1" s="159"/>
      <c r="M1" s="159" t="s">
        <v>252</v>
      </c>
      <c r="N1" s="159"/>
      <c r="O1" s="159"/>
    </row>
    <row r="2" spans="1:19">
      <c r="L2" s="159"/>
      <c r="M2" s="159" t="s">
        <v>253</v>
      </c>
      <c r="N2" s="159"/>
      <c r="O2" s="159"/>
    </row>
    <row r="3" spans="1:19">
      <c r="B3" s="159"/>
      <c r="C3" s="159"/>
      <c r="D3" s="159"/>
      <c r="E3" s="159"/>
      <c r="F3" s="159"/>
      <c r="L3" s="159"/>
      <c r="M3" s="159" t="s">
        <v>254</v>
      </c>
      <c r="N3" s="159"/>
      <c r="O3" s="159"/>
    </row>
    <row r="4" spans="1:19">
      <c r="B4" s="160" t="s">
        <v>255</v>
      </c>
      <c r="C4" s="160"/>
      <c r="D4" s="160"/>
      <c r="E4" s="160"/>
      <c r="F4" s="160"/>
      <c r="G4" s="160"/>
      <c r="L4" s="159"/>
      <c r="M4" s="159" t="s">
        <v>256</v>
      </c>
      <c r="N4" s="159"/>
      <c r="O4" s="159"/>
    </row>
    <row r="5" spans="1:19">
      <c r="B5" s="552" t="s">
        <v>250</v>
      </c>
      <c r="C5" s="552"/>
      <c r="D5" s="552"/>
      <c r="E5" s="552"/>
      <c r="L5" s="159"/>
      <c r="M5" s="159" t="s">
        <v>257</v>
      </c>
      <c r="N5" s="159"/>
    </row>
    <row r="6" spans="1:19">
      <c r="B6" s="161"/>
      <c r="C6" s="161"/>
      <c r="D6" s="161"/>
      <c r="E6" s="161"/>
    </row>
    <row r="7" spans="1:19">
      <c r="B7" s="162" t="s">
        <v>258</v>
      </c>
      <c r="C7" s="160"/>
      <c r="D7" s="160"/>
      <c r="E7" s="160"/>
      <c r="F7" s="163"/>
      <c r="G7" s="163"/>
    </row>
    <row r="8" spans="1:19">
      <c r="B8" s="553" t="s">
        <v>259</v>
      </c>
      <c r="C8" s="553"/>
      <c r="D8" s="553"/>
      <c r="E8" s="553"/>
    </row>
    <row r="9" spans="1:19">
      <c r="A9" s="164"/>
      <c r="B9" s="549"/>
      <c r="C9" s="549"/>
      <c r="D9" s="549"/>
      <c r="E9" s="549"/>
      <c r="F9" s="164"/>
      <c r="G9" s="164"/>
      <c r="H9" s="164"/>
      <c r="I9" s="164"/>
      <c r="J9" s="164"/>
      <c r="K9" s="164"/>
      <c r="L9" s="164"/>
      <c r="M9" s="552" t="s">
        <v>409</v>
      </c>
      <c r="N9" s="552"/>
    </row>
    <row r="10" spans="1:19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9">
      <c r="A11" s="554" t="s">
        <v>475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164"/>
      <c r="N11" s="164"/>
    </row>
    <row r="12" spans="1:19">
      <c r="M12" s="551"/>
      <c r="N12" s="551"/>
    </row>
    <row r="13" spans="1:19">
      <c r="D13" s="500" t="s">
        <v>476</v>
      </c>
      <c r="E13" s="546"/>
    </row>
    <row r="14" spans="1:19">
      <c r="D14" s="386"/>
      <c r="E14" s="166"/>
    </row>
    <row r="15" spans="1:19">
      <c r="J15" s="385"/>
      <c r="N15" s="167" t="s">
        <v>260</v>
      </c>
      <c r="P15" s="168"/>
      <c r="Q15" s="168"/>
      <c r="R15" s="168"/>
      <c r="S15" s="168"/>
    </row>
    <row r="16" spans="1:19">
      <c r="A16" s="169"/>
      <c r="B16" s="170"/>
      <c r="C16" s="170"/>
      <c r="D16" s="384"/>
      <c r="E16" s="538" t="s">
        <v>261</v>
      </c>
      <c r="F16" s="547"/>
      <c r="G16" s="539"/>
      <c r="H16" s="171" t="s">
        <v>262</v>
      </c>
      <c r="I16" s="384"/>
      <c r="J16" s="538" t="s">
        <v>263</v>
      </c>
      <c r="K16" s="539"/>
      <c r="L16" s="511"/>
      <c r="M16" s="548"/>
      <c r="N16" s="381" t="s">
        <v>264</v>
      </c>
      <c r="P16" s="168"/>
      <c r="Q16" s="168"/>
      <c r="R16" s="168"/>
      <c r="S16" s="168"/>
    </row>
    <row r="17" spans="1:19">
      <c r="A17" s="172"/>
      <c r="B17" s="549" t="s">
        <v>265</v>
      </c>
      <c r="C17" s="549"/>
      <c r="D17" s="382"/>
      <c r="E17" s="543" t="s">
        <v>266</v>
      </c>
      <c r="F17" s="550"/>
      <c r="G17" s="544"/>
      <c r="H17" s="540" t="s">
        <v>267</v>
      </c>
      <c r="I17" s="541"/>
      <c r="J17" s="540" t="s">
        <v>268</v>
      </c>
      <c r="K17" s="541"/>
      <c r="L17" s="540" t="s">
        <v>269</v>
      </c>
      <c r="M17" s="542"/>
      <c r="N17" s="173" t="s">
        <v>270</v>
      </c>
      <c r="P17" s="174"/>
      <c r="Q17" s="168"/>
      <c r="R17" s="168"/>
      <c r="S17" s="168"/>
    </row>
    <row r="18" spans="1:19">
      <c r="A18" s="172"/>
      <c r="B18" s="168"/>
      <c r="C18" s="168"/>
      <c r="D18" s="382"/>
      <c r="E18" s="536" t="s">
        <v>271</v>
      </c>
      <c r="F18" s="538" t="s">
        <v>272</v>
      </c>
      <c r="G18" s="539"/>
      <c r="H18" s="540" t="s">
        <v>273</v>
      </c>
      <c r="I18" s="541"/>
      <c r="J18" s="175" t="s">
        <v>274</v>
      </c>
      <c r="K18" s="382"/>
      <c r="L18" s="540" t="s">
        <v>268</v>
      </c>
      <c r="M18" s="542"/>
      <c r="N18" s="173" t="s">
        <v>273</v>
      </c>
      <c r="P18" s="168"/>
      <c r="Q18" s="174"/>
      <c r="R18" s="174"/>
      <c r="S18" s="168"/>
    </row>
    <row r="19" spans="1:19">
      <c r="A19" s="176"/>
      <c r="B19" s="163"/>
      <c r="C19" s="163"/>
      <c r="D19" s="383"/>
      <c r="E19" s="537"/>
      <c r="F19" s="543" t="s">
        <v>275</v>
      </c>
      <c r="G19" s="544"/>
      <c r="H19" s="543" t="s">
        <v>276</v>
      </c>
      <c r="I19" s="544"/>
      <c r="J19" s="543" t="s">
        <v>276</v>
      </c>
      <c r="K19" s="544"/>
      <c r="L19" s="513"/>
      <c r="M19" s="545"/>
      <c r="N19" s="173" t="s">
        <v>276</v>
      </c>
      <c r="P19" s="168"/>
      <c r="Q19" s="168"/>
      <c r="R19" s="168"/>
      <c r="S19" s="168"/>
    </row>
    <row r="20" spans="1:19">
      <c r="A20" s="530" t="s">
        <v>277</v>
      </c>
      <c r="B20" s="531"/>
      <c r="C20" s="531"/>
      <c r="D20" s="532"/>
      <c r="E20" s="502" t="s">
        <v>278</v>
      </c>
      <c r="F20" s="511" t="s">
        <v>278</v>
      </c>
      <c r="G20" s="512"/>
      <c r="H20" s="511" t="s">
        <v>278</v>
      </c>
      <c r="I20" s="512"/>
      <c r="J20" s="511" t="s">
        <v>278</v>
      </c>
      <c r="K20" s="512"/>
      <c r="L20" s="511" t="s">
        <v>278</v>
      </c>
      <c r="M20" s="512"/>
      <c r="N20" s="502"/>
      <c r="P20" s="168"/>
      <c r="Q20" s="168"/>
      <c r="R20" s="168"/>
      <c r="S20" s="168"/>
    </row>
    <row r="21" spans="1:19">
      <c r="A21" s="533"/>
      <c r="B21" s="534"/>
      <c r="C21" s="534"/>
      <c r="D21" s="535"/>
      <c r="E21" s="510"/>
      <c r="F21" s="513"/>
      <c r="G21" s="514"/>
      <c r="H21" s="513"/>
      <c r="I21" s="514"/>
      <c r="J21" s="513"/>
      <c r="K21" s="514"/>
      <c r="L21" s="513"/>
      <c r="M21" s="514"/>
      <c r="N21" s="510"/>
    </row>
    <row r="22" spans="1:19" ht="29.25" customHeight="1">
      <c r="A22" s="522" t="s">
        <v>279</v>
      </c>
      <c r="B22" s="523"/>
      <c r="C22" s="523"/>
      <c r="D22" s="524"/>
      <c r="E22" s="380">
        <v>12400</v>
      </c>
      <c r="F22" s="511">
        <v>4200</v>
      </c>
      <c r="G22" s="512"/>
      <c r="H22" s="528">
        <f>276+200+300+300+1530+799</f>
        <v>3405</v>
      </c>
      <c r="I22" s="529"/>
      <c r="J22" s="528">
        <f>276+200+600+813.46+1364.84</f>
        <v>3254.3</v>
      </c>
      <c r="K22" s="529"/>
      <c r="L22" s="528">
        <f>J22</f>
        <v>3254.3</v>
      </c>
      <c r="M22" s="529"/>
      <c r="N22" s="387">
        <f>H22-J22</f>
        <v>150.69999999999982</v>
      </c>
    </row>
    <row r="23" spans="1:19" ht="28.5" customHeight="1">
      <c r="A23" s="522" t="s">
        <v>280</v>
      </c>
      <c r="B23" s="523"/>
      <c r="C23" s="523"/>
      <c r="D23" s="524"/>
      <c r="E23" s="380"/>
      <c r="F23" s="511"/>
      <c r="G23" s="512"/>
      <c r="H23" s="511"/>
      <c r="I23" s="512"/>
      <c r="J23" s="511"/>
      <c r="K23" s="512"/>
      <c r="L23" s="511"/>
      <c r="M23" s="512"/>
      <c r="N23" s="380">
        <f>H23-J23</f>
        <v>0</v>
      </c>
    </row>
    <row r="24" spans="1:19" ht="28.5" customHeight="1">
      <c r="A24" s="525" t="s">
        <v>281</v>
      </c>
      <c r="B24" s="526"/>
      <c r="C24" s="526"/>
      <c r="D24" s="527"/>
      <c r="E24" s="380">
        <v>20300</v>
      </c>
      <c r="F24" s="511">
        <v>8100</v>
      </c>
      <c r="G24" s="512"/>
      <c r="H24" s="511">
        <f>514.4+443.44+836.71+1489.15+2145.23+1839.22+2477.84</f>
        <v>9745.9900000000016</v>
      </c>
      <c r="I24" s="512"/>
      <c r="J24" s="511">
        <f>493.69+1100.51+809.96+1766+1724.43+1586.77</f>
        <v>7481.3600000000006</v>
      </c>
      <c r="K24" s="512"/>
      <c r="L24" s="511">
        <f>J24</f>
        <v>7481.3600000000006</v>
      </c>
      <c r="M24" s="512"/>
      <c r="N24" s="380">
        <f>H24-J24</f>
        <v>2264.630000000001</v>
      </c>
    </row>
    <row r="25" spans="1:19" ht="26.25" customHeight="1">
      <c r="A25" s="517" t="s">
        <v>282</v>
      </c>
      <c r="B25" s="518"/>
      <c r="C25" s="518"/>
      <c r="D25" s="519"/>
      <c r="E25" s="380"/>
      <c r="F25" s="520"/>
      <c r="G25" s="521"/>
      <c r="H25" s="520"/>
      <c r="I25" s="521"/>
      <c r="J25" s="520"/>
      <c r="K25" s="521"/>
      <c r="L25" s="520"/>
      <c r="M25" s="521"/>
      <c r="N25" s="380">
        <f>(H25-J25)</f>
        <v>0</v>
      </c>
    </row>
    <row r="26" spans="1:19" ht="27" customHeight="1">
      <c r="A26" s="517" t="s">
        <v>283</v>
      </c>
      <c r="B26" s="518"/>
      <c r="C26" s="518"/>
      <c r="D26" s="519"/>
      <c r="E26" s="380"/>
      <c r="F26" s="520"/>
      <c r="G26" s="521"/>
      <c r="H26" s="520"/>
      <c r="I26" s="521"/>
      <c r="J26" s="520"/>
      <c r="K26" s="521"/>
      <c r="L26" s="520"/>
      <c r="M26" s="521"/>
      <c r="N26" s="380">
        <f>(H26-J26)</f>
        <v>0</v>
      </c>
    </row>
    <row r="27" spans="1:19">
      <c r="A27" s="504" t="s">
        <v>284</v>
      </c>
      <c r="B27" s="505"/>
      <c r="C27" s="505"/>
      <c r="D27" s="506"/>
      <c r="E27" s="502">
        <f>(E22+E23+E24+E26)</f>
        <v>32700</v>
      </c>
      <c r="F27" s="511">
        <f>(F22+F23+F24+F26)</f>
        <v>12300</v>
      </c>
      <c r="G27" s="512"/>
      <c r="H27" s="511">
        <f>(H22+H23+H24+H26)</f>
        <v>13150.990000000002</v>
      </c>
      <c r="I27" s="512"/>
      <c r="J27" s="511">
        <f>(J22+J23+J24+J26)</f>
        <v>10735.66</v>
      </c>
      <c r="K27" s="512"/>
      <c r="L27" s="511">
        <f>(L22+L23+L24+L26)</f>
        <v>10735.66</v>
      </c>
      <c r="M27" s="512"/>
      <c r="N27" s="502" t="s">
        <v>278</v>
      </c>
    </row>
    <row r="28" spans="1:19" ht="11.25" customHeight="1">
      <c r="A28" s="507"/>
      <c r="B28" s="508"/>
      <c r="C28" s="508"/>
      <c r="D28" s="509"/>
      <c r="E28" s="503"/>
      <c r="F28" s="513"/>
      <c r="G28" s="514"/>
      <c r="H28" s="513"/>
      <c r="I28" s="514"/>
      <c r="J28" s="513"/>
      <c r="K28" s="514"/>
      <c r="L28" s="513"/>
      <c r="M28" s="514"/>
      <c r="N28" s="503"/>
    </row>
    <row r="29" spans="1:19">
      <c r="A29" s="504" t="s">
        <v>285</v>
      </c>
      <c r="B29" s="505"/>
      <c r="C29" s="505"/>
      <c r="D29" s="506"/>
      <c r="E29" s="502" t="s">
        <v>278</v>
      </c>
      <c r="F29" s="511" t="s">
        <v>278</v>
      </c>
      <c r="G29" s="512"/>
      <c r="H29" s="511" t="s">
        <v>278</v>
      </c>
      <c r="I29" s="512"/>
      <c r="J29" s="511" t="s">
        <v>278</v>
      </c>
      <c r="K29" s="512"/>
      <c r="L29" s="511" t="s">
        <v>278</v>
      </c>
      <c r="M29" s="512"/>
      <c r="N29" s="515">
        <f>(N22+N23+N24+N26)</f>
        <v>2415.3300000000008</v>
      </c>
    </row>
    <row r="30" spans="1:19">
      <c r="A30" s="507"/>
      <c r="B30" s="508"/>
      <c r="C30" s="508"/>
      <c r="D30" s="509"/>
      <c r="E30" s="510"/>
      <c r="F30" s="513"/>
      <c r="G30" s="514"/>
      <c r="H30" s="513"/>
      <c r="I30" s="514"/>
      <c r="J30" s="513"/>
      <c r="K30" s="514"/>
      <c r="L30" s="513"/>
      <c r="M30" s="514"/>
      <c r="N30" s="516"/>
    </row>
    <row r="31" spans="1:19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9">
      <c r="A32" s="161" t="s">
        <v>231</v>
      </c>
      <c r="B32" s="161"/>
      <c r="C32" s="161"/>
      <c r="D32" s="161"/>
      <c r="E32" s="161"/>
      <c r="F32" s="168"/>
      <c r="G32" s="161"/>
      <c r="H32" s="499"/>
      <c r="I32" s="499"/>
      <c r="J32" s="161"/>
      <c r="K32" s="500" t="s">
        <v>232</v>
      </c>
      <c r="L32" s="499"/>
      <c r="M32" s="499"/>
      <c r="N32" s="499"/>
    </row>
    <row r="33" spans="1:14">
      <c r="A33" s="161"/>
      <c r="B33" s="161"/>
      <c r="C33" s="161"/>
      <c r="D33" s="161"/>
      <c r="E33" s="161"/>
      <c r="F33" s="168"/>
      <c r="G33" s="161"/>
      <c r="H33" s="498" t="s">
        <v>234</v>
      </c>
      <c r="I33" s="498"/>
      <c r="J33" s="161"/>
      <c r="K33" s="498" t="s">
        <v>235</v>
      </c>
      <c r="L33" s="498"/>
      <c r="M33" s="498"/>
      <c r="N33" s="498"/>
    </row>
    <row r="34" spans="1:14">
      <c r="A34" s="168"/>
      <c r="B34" s="168"/>
      <c r="C34" s="168"/>
      <c r="D34" s="168"/>
      <c r="E34" s="168"/>
      <c r="F34" s="168"/>
      <c r="G34" s="177"/>
      <c r="H34" s="177"/>
      <c r="I34" s="177"/>
      <c r="J34" s="177"/>
      <c r="K34" s="177"/>
      <c r="L34" s="177"/>
      <c r="M34" s="177"/>
      <c r="N34" s="177"/>
    </row>
    <row r="35" spans="1:14">
      <c r="A35" s="501" t="s">
        <v>286</v>
      </c>
      <c r="B35" s="501"/>
      <c r="C35" s="501"/>
      <c r="D35" s="501"/>
      <c r="E35" s="168"/>
      <c r="F35" s="168"/>
      <c r="G35" s="161"/>
      <c r="H35" s="499"/>
      <c r="I35" s="499"/>
      <c r="J35" s="161"/>
      <c r="K35" s="500" t="s">
        <v>237</v>
      </c>
      <c r="L35" s="499"/>
      <c r="M35" s="499"/>
      <c r="N35" s="499"/>
    </row>
    <row r="36" spans="1:14">
      <c r="A36" s="168"/>
      <c r="B36" s="168"/>
      <c r="C36" s="168"/>
      <c r="D36" s="168"/>
      <c r="E36" s="168"/>
      <c r="F36" s="168"/>
      <c r="G36" s="161" t="s">
        <v>287</v>
      </c>
      <c r="H36" s="498" t="s">
        <v>234</v>
      </c>
      <c r="I36" s="498"/>
      <c r="J36" s="161"/>
      <c r="K36" s="498" t="s">
        <v>235</v>
      </c>
      <c r="L36" s="498"/>
      <c r="M36" s="498"/>
      <c r="N36" s="498"/>
    </row>
    <row r="37" spans="1:14">
      <c r="H37" s="178"/>
    </row>
  </sheetData>
  <mergeCells count="78">
    <mergeCell ref="M12:N12"/>
    <mergeCell ref="B5:E5"/>
    <mergeCell ref="B8:E8"/>
    <mergeCell ref="B9:E9"/>
    <mergeCell ref="M9:N9"/>
    <mergeCell ref="A11:L11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H32:I32"/>
    <mergeCell ref="K32:N32"/>
    <mergeCell ref="H33:I33"/>
    <mergeCell ref="K33:N33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F2 suv.</vt:lpstr>
      <vt:lpstr>F2 SB suv.</vt:lpstr>
      <vt:lpstr>F2 SB 9211</vt:lpstr>
      <vt:lpstr>F2 SB 1 4 4 28</vt:lpstr>
      <vt:lpstr>F2 SB 9611</vt:lpstr>
      <vt:lpstr>F2 ML</vt:lpstr>
      <vt:lpstr>F2 ML (COVID)</vt:lpstr>
      <vt:lpstr>F2 S</vt:lpstr>
      <vt:lpstr>Pažyma apie pajamas</vt:lpstr>
      <vt:lpstr>F S7</vt:lpstr>
      <vt:lpstr>9 priedas</vt:lpstr>
      <vt:lpstr>9 priedo pažyma</vt:lpstr>
      <vt:lpstr>Sukauptų FS pažyma</vt:lpstr>
      <vt:lpstr>Gautų FS pažyma</vt:lpstr>
      <vt:lpstr>Gautų FS pažyma šalt.</vt:lpstr>
      <vt:lpstr>Kontingentai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2021-07-07T11:32:47Z</cp:lastPrinted>
  <dcterms:created xsi:type="dcterms:W3CDTF">2019-01-14T20:28:53Z</dcterms:created>
  <dcterms:modified xsi:type="dcterms:W3CDTF">2021-07-08T09:23:51Z</dcterms:modified>
</cp:coreProperties>
</file>